
<file path=[Content_Types].xml><?xml version="1.0" encoding="utf-8"?>
<Types xmlns="http://schemas.openxmlformats.org/package/2006/content-types">
  <Default Extension="rels" ContentType="application/vnd.openxmlformats-package.relationships+xml"/>
  <Default Extension="xml" ContentType="application/xml"/>
  <Default Extension="gif" ContentType="image/gif"/>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autoCompressPictures="0"/>
  <workbookProtection workbookAlgorithmName="SHA-512" workbookHashValue="hIespIAqYrGZ69bfqAHcnwjn+mqXHhWUykWPB5p14uRzxV22xG18/zvL9LkYUOMcLnVHFzYDxSn0sHl9fv8iYg==" workbookSaltValue="5UInCMBnISzjq/1v2BGANQ==" workbookSpinCount="100000" lockStructure="1"/>
  <bookViews>
    <workbookView xWindow="0" yWindow="0" windowWidth="23256" windowHeight="13176" activeTab="6"/>
  </bookViews>
  <sheets>
    <sheet name="Inicio" sheetId="10" r:id="rId1"/>
    <sheet name="Resultados" sheetId="3" r:id="rId2"/>
    <sheet name="Rank" sheetId="6" state="veryHidden" r:id="rId3"/>
    <sheet name="La Apuesta" sheetId="8" state="veryHidden" r:id="rId4"/>
    <sheet name="Administrador" sheetId="12" r:id="rId5"/>
    <sheet name="Clasificacion" sheetId="13" r:id="rId6"/>
    <sheet name="Créditos" sheetId="14" r:id="rId7"/>
    <sheet name="Hoja1" sheetId="11" state="veryHidden" r:id="rId8"/>
  </sheets>
  <definedNames>
    <definedName name="·······">Tabla3[]</definedName>
    <definedName name="gwgvftwvn">Tabla3[]</definedName>
    <definedName name="tma">Inicio!$XER$3</definedName>
  </definedNames>
  <calcPr calcId="145621" concurrentCalc="0"/>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F87" i="3" l="1"/>
  <c r="K87" i="3"/>
  <c r="G155" i="12"/>
  <c r="H155" i="12"/>
  <c r="D155" i="12"/>
  <c r="E155" i="12"/>
  <c r="Q155" i="12" a="1"/>
  <c r="Q155" i="12"/>
  <c r="T155" i="12" a="1"/>
  <c r="T155" i="12"/>
  <c r="W155" i="12" a="1"/>
  <c r="W155" i="12"/>
  <c r="Z155" i="12" a="1"/>
  <c r="Z155" i="12"/>
  <c r="AC155" i="12" a="1"/>
  <c r="AC155" i="12"/>
  <c r="AF155" i="12" a="1"/>
  <c r="AF155" i="12"/>
  <c r="AI155" i="12" a="1"/>
  <c r="AI155" i="12"/>
  <c r="AL155" i="12" a="1"/>
  <c r="AL155" i="12"/>
  <c r="AO155" i="12" a="1"/>
  <c r="AO155" i="12"/>
  <c r="AR155" i="12" a="1"/>
  <c r="AR155" i="12"/>
  <c r="AU155" i="12" a="1"/>
  <c r="AU155" i="12"/>
  <c r="AX155" i="12" a="1"/>
  <c r="AX155" i="12"/>
  <c r="BA155" i="12" a="1"/>
  <c r="BA155" i="12"/>
  <c r="BD155" i="12" a="1"/>
  <c r="BD155" i="12"/>
  <c r="BG155" i="12" a="1"/>
  <c r="BG155" i="12"/>
  <c r="BJ155" i="12" a="1"/>
  <c r="BJ155" i="12"/>
  <c r="BM155" i="12" a="1"/>
  <c r="BM155" i="12"/>
  <c r="BP155" i="12" a="1"/>
  <c r="BP155" i="12"/>
  <c r="BS155" i="12" a="1"/>
  <c r="BS155" i="12"/>
  <c r="BV155" i="12" a="1"/>
  <c r="BV155" i="12"/>
  <c r="BY155" i="12" a="1"/>
  <c r="BY155" i="12"/>
  <c r="CB155" i="12" a="1"/>
  <c r="CB155" i="12"/>
  <c r="CE155" i="12" a="1"/>
  <c r="CE155" i="12"/>
  <c r="CH155" i="12" a="1"/>
  <c r="CH155" i="12"/>
  <c r="CK155" i="12" a="1"/>
  <c r="CK155" i="12"/>
  <c r="CN155" i="12" a="1"/>
  <c r="CN155" i="12"/>
  <c r="CQ155" i="12" a="1"/>
  <c r="CQ155" i="12"/>
  <c r="CT155" i="12" a="1"/>
  <c r="CT155" i="12"/>
  <c r="CW155" i="12" a="1"/>
  <c r="CW155" i="12"/>
  <c r="CZ155" i="12" a="1"/>
  <c r="CZ155" i="12"/>
  <c r="DC155" i="12" a="1"/>
  <c r="DC155" i="12"/>
  <c r="DF155" i="12" a="1"/>
  <c r="DF155" i="12"/>
  <c r="DI155" i="12" a="1"/>
  <c r="DI155" i="12"/>
  <c r="DL155" i="12" a="1"/>
  <c r="DL155" i="12"/>
  <c r="DO155" i="12" a="1"/>
  <c r="DO155" i="12"/>
  <c r="DR155" i="12" a="1"/>
  <c r="DR155" i="12"/>
  <c r="DU155" i="12" a="1"/>
  <c r="DU155" i="12"/>
  <c r="DX155" i="12" a="1"/>
  <c r="DX155" i="12"/>
  <c r="EA155" i="12" a="1"/>
  <c r="EA155" i="12"/>
  <c r="ED155" i="12" a="1"/>
  <c r="ED155" i="12"/>
  <c r="EG155" i="12" a="1"/>
  <c r="EG155" i="12"/>
  <c r="EJ155" i="12" a="1"/>
  <c r="EJ155" i="12"/>
  <c r="EM155" i="12" a="1"/>
  <c r="EM155" i="12"/>
  <c r="EP155" i="12" a="1"/>
  <c r="EP155" i="12"/>
  <c r="ES155" i="12" a="1"/>
  <c r="ES155" i="12"/>
  <c r="EV155" i="12" a="1"/>
  <c r="EV155" i="12"/>
  <c r="EY155" i="12" a="1"/>
  <c r="EY155" i="12"/>
  <c r="FB155" i="12" a="1"/>
  <c r="FB155" i="12"/>
  <c r="F84" i="3"/>
  <c r="K84" i="3"/>
  <c r="G148" i="12"/>
  <c r="H148" i="12"/>
  <c r="D148" i="12"/>
  <c r="E148" i="12"/>
  <c r="Q148" i="12" a="1"/>
  <c r="Q148" i="12"/>
  <c r="T148" i="12" a="1"/>
  <c r="T148" i="12"/>
  <c r="W148" i="12" a="1"/>
  <c r="W148" i="12"/>
  <c r="Z148" i="12" a="1"/>
  <c r="Z148" i="12"/>
  <c r="AC148" i="12" a="1"/>
  <c r="AC148" i="12"/>
  <c r="AF148" i="12" a="1"/>
  <c r="AF148" i="12"/>
  <c r="AI148" i="12" a="1"/>
  <c r="AI148" i="12"/>
  <c r="AL148" i="12" a="1"/>
  <c r="AL148" i="12"/>
  <c r="AO148" i="12" a="1"/>
  <c r="AO148" i="12"/>
  <c r="AR148" i="12" a="1"/>
  <c r="AR148" i="12"/>
  <c r="AU148" i="12" a="1"/>
  <c r="AU148" i="12"/>
  <c r="AX148" i="12" a="1"/>
  <c r="AX148" i="12"/>
  <c r="BA148" i="12" a="1"/>
  <c r="BA148" i="12"/>
  <c r="BD148" i="12" a="1"/>
  <c r="BD148" i="12"/>
  <c r="BG148" i="12" a="1"/>
  <c r="BG148" i="12"/>
  <c r="BJ148" i="12" a="1"/>
  <c r="BJ148" i="12"/>
  <c r="BM148" i="12" a="1"/>
  <c r="BM148" i="12"/>
  <c r="BP148" i="12" a="1"/>
  <c r="BP148" i="12"/>
  <c r="BS148" i="12" a="1"/>
  <c r="BS148" i="12"/>
  <c r="BV148" i="12" a="1"/>
  <c r="BV148" i="12"/>
  <c r="BY148" i="12" a="1"/>
  <c r="BY148" i="12"/>
  <c r="CB148" i="12" a="1"/>
  <c r="CB148" i="12"/>
  <c r="CE148" i="12" a="1"/>
  <c r="CE148" i="12"/>
  <c r="CH148" i="12" a="1"/>
  <c r="CH148" i="12"/>
  <c r="CK148" i="12" a="1"/>
  <c r="CK148" i="12"/>
  <c r="CN148" i="12" a="1"/>
  <c r="CN148" i="12"/>
  <c r="CQ148" i="12" a="1"/>
  <c r="CQ148" i="12"/>
  <c r="CT148" i="12" a="1"/>
  <c r="CT148" i="12"/>
  <c r="CW148" i="12" a="1"/>
  <c r="CW148" i="12"/>
  <c r="CZ148" i="12" a="1"/>
  <c r="CZ148" i="12"/>
  <c r="DC148" i="12" a="1"/>
  <c r="DC148" i="12"/>
  <c r="DF148" i="12" a="1"/>
  <c r="DF148" i="12"/>
  <c r="DI148" i="12" a="1"/>
  <c r="DI148" i="12"/>
  <c r="DL148" i="12" a="1"/>
  <c r="DL148" i="12"/>
  <c r="DO148" i="12" a="1"/>
  <c r="DO148" i="12"/>
  <c r="DR148" i="12" a="1"/>
  <c r="DR148" i="12"/>
  <c r="DU148" i="12" a="1"/>
  <c r="DU148" i="12"/>
  <c r="DX148" i="12" a="1"/>
  <c r="DX148" i="12"/>
  <c r="EA148" i="12" a="1"/>
  <c r="EA148" i="12"/>
  <c r="ED148" i="12" a="1"/>
  <c r="ED148" i="12"/>
  <c r="EG148" i="12" a="1"/>
  <c r="EG148" i="12"/>
  <c r="EJ148" i="12" a="1"/>
  <c r="EJ148" i="12"/>
  <c r="EM148" i="12" a="1"/>
  <c r="EM148" i="12"/>
  <c r="EP148" i="12" a="1"/>
  <c r="EP148" i="12"/>
  <c r="ES148" i="12" a="1"/>
  <c r="ES148" i="12"/>
  <c r="EV148" i="12" a="1"/>
  <c r="EV148" i="12"/>
  <c r="EY148" i="12" a="1"/>
  <c r="EY148" i="12"/>
  <c r="FB148" i="12" a="1"/>
  <c r="FB148" i="12"/>
  <c r="N155" i="12" a="1"/>
  <c r="N155" i="12"/>
  <c r="K155" i="12" a="1"/>
  <c r="K155" i="12"/>
  <c r="N148" i="12" a="1"/>
  <c r="N148" i="12"/>
  <c r="K148" i="12" a="1"/>
  <c r="K148" i="12"/>
  <c r="H6" i="12"/>
  <c r="K6" i="12"/>
  <c r="H7" i="12"/>
  <c r="K7" i="12"/>
  <c r="H8" i="12"/>
  <c r="K8" i="12"/>
  <c r="H9" i="12"/>
  <c r="K9" i="12"/>
  <c r="H10" i="12"/>
  <c r="K10" i="12"/>
  <c r="H11" i="12"/>
  <c r="K11" i="12"/>
  <c r="H12" i="12"/>
  <c r="K12" i="12"/>
  <c r="H13" i="12"/>
  <c r="K13" i="12"/>
  <c r="H14" i="12"/>
  <c r="K14" i="12"/>
  <c r="H15" i="12"/>
  <c r="K15" i="12"/>
  <c r="H16" i="12"/>
  <c r="K16" i="12"/>
  <c r="H17" i="12"/>
  <c r="K17" i="12"/>
  <c r="H18" i="12"/>
  <c r="K18" i="12"/>
  <c r="H19" i="12"/>
  <c r="K19" i="12"/>
  <c r="H20" i="12"/>
  <c r="K20" i="12"/>
  <c r="H21" i="12"/>
  <c r="K21" i="12"/>
  <c r="H22" i="12"/>
  <c r="K22" i="12"/>
  <c r="H23" i="12"/>
  <c r="K23" i="12"/>
  <c r="H24" i="12"/>
  <c r="K24" i="12"/>
  <c r="H25" i="12"/>
  <c r="K25" i="12"/>
  <c r="H26" i="12"/>
  <c r="K26" i="12"/>
  <c r="H27" i="12"/>
  <c r="K27" i="12"/>
  <c r="H28" i="12"/>
  <c r="K28" i="12"/>
  <c r="H29" i="12"/>
  <c r="K29" i="12"/>
  <c r="H30" i="12"/>
  <c r="K30" i="12"/>
  <c r="H31" i="12"/>
  <c r="K31" i="12"/>
  <c r="H32" i="12"/>
  <c r="K32" i="12"/>
  <c r="H33" i="12"/>
  <c r="K33" i="12"/>
  <c r="H34" i="12"/>
  <c r="K34" i="12"/>
  <c r="H35" i="12"/>
  <c r="K35" i="12"/>
  <c r="H36" i="12"/>
  <c r="K36" i="12"/>
  <c r="H37" i="12"/>
  <c r="K37" i="12"/>
  <c r="H38" i="12"/>
  <c r="K38" i="12"/>
  <c r="H39" i="12"/>
  <c r="K39" i="12"/>
  <c r="H40" i="12"/>
  <c r="K40" i="12"/>
  <c r="H41" i="12"/>
  <c r="K41" i="12"/>
  <c r="H42" i="12"/>
  <c r="K42" i="12"/>
  <c r="H43" i="12"/>
  <c r="K43" i="12"/>
  <c r="H44" i="12"/>
  <c r="K44" i="12"/>
  <c r="H45" i="12"/>
  <c r="K45" i="12"/>
  <c r="H46" i="12"/>
  <c r="K46" i="12"/>
  <c r="H47" i="12"/>
  <c r="K47" i="12"/>
  <c r="H48" i="12"/>
  <c r="K48" i="12"/>
  <c r="H49" i="12"/>
  <c r="K49" i="12"/>
  <c r="H50" i="12"/>
  <c r="K50" i="12"/>
  <c r="H51" i="12"/>
  <c r="K51" i="12"/>
  <c r="H52" i="12"/>
  <c r="K52" i="12"/>
  <c r="H53" i="12"/>
  <c r="K53" i="12"/>
  <c r="AH6" i="3"/>
  <c r="AO6" i="3"/>
  <c r="AH7" i="3"/>
  <c r="AH8" i="3"/>
  <c r="AH9" i="3"/>
  <c r="X6" i="3"/>
  <c r="Y6" i="3"/>
  <c r="X7" i="3"/>
  <c r="Y7" i="3"/>
  <c r="X8" i="3"/>
  <c r="Y8" i="3"/>
  <c r="X9" i="3"/>
  <c r="Y9" i="3"/>
  <c r="AR6" i="3"/>
  <c r="AO7" i="3"/>
  <c r="AR7" i="3"/>
  <c r="AO8" i="3"/>
  <c r="AR8" i="3"/>
  <c r="AO9" i="3"/>
  <c r="AR9" i="3"/>
  <c r="AD6" i="3"/>
  <c r="O6" i="3"/>
  <c r="Q6" i="3"/>
  <c r="AD7" i="3"/>
  <c r="O7" i="3"/>
  <c r="Q7" i="3"/>
  <c r="AD8" i="3"/>
  <c r="O8" i="3"/>
  <c r="Q8" i="3"/>
  <c r="AD9" i="3"/>
  <c r="O9" i="3"/>
  <c r="Q9" i="3"/>
  <c r="H56" i="12"/>
  <c r="K56" i="12"/>
  <c r="H57" i="12"/>
  <c r="K57" i="12"/>
  <c r="H58" i="12"/>
  <c r="K58" i="12"/>
  <c r="H59" i="12"/>
  <c r="K59" i="12"/>
  <c r="AH13" i="3"/>
  <c r="AO13" i="3"/>
  <c r="AH14" i="3"/>
  <c r="AH15" i="3"/>
  <c r="AH16" i="3"/>
  <c r="X13" i="3"/>
  <c r="Y13" i="3"/>
  <c r="X14" i="3"/>
  <c r="Y14" i="3"/>
  <c r="X15" i="3"/>
  <c r="Y15" i="3"/>
  <c r="X16" i="3"/>
  <c r="Y16" i="3"/>
  <c r="AR13" i="3"/>
  <c r="AO14" i="3"/>
  <c r="AR14" i="3"/>
  <c r="AO15" i="3"/>
  <c r="AR15" i="3"/>
  <c r="AO16" i="3"/>
  <c r="AR16" i="3"/>
  <c r="AD13" i="3"/>
  <c r="O13" i="3"/>
  <c r="Q13" i="3"/>
  <c r="AD14" i="3"/>
  <c r="O14" i="3"/>
  <c r="Q14" i="3"/>
  <c r="AD15" i="3"/>
  <c r="O15" i="3"/>
  <c r="Q15" i="3"/>
  <c r="AD16" i="3"/>
  <c r="O16" i="3"/>
  <c r="Q16" i="3"/>
  <c r="H60" i="12"/>
  <c r="K60" i="12"/>
  <c r="H61" i="12"/>
  <c r="K61" i="12"/>
  <c r="H62" i="12"/>
  <c r="K62" i="12"/>
  <c r="H63" i="12"/>
  <c r="K63" i="12"/>
  <c r="AH20" i="3"/>
  <c r="AO20" i="3"/>
  <c r="AH21" i="3"/>
  <c r="AH22" i="3"/>
  <c r="AH23" i="3"/>
  <c r="X20" i="3"/>
  <c r="Y20" i="3"/>
  <c r="X21" i="3"/>
  <c r="Y21" i="3"/>
  <c r="X22" i="3"/>
  <c r="Y22" i="3"/>
  <c r="X23" i="3"/>
  <c r="Y23" i="3"/>
  <c r="AR20" i="3"/>
  <c r="AO21" i="3"/>
  <c r="AR21" i="3"/>
  <c r="AO22" i="3"/>
  <c r="AR22" i="3"/>
  <c r="AO23" i="3"/>
  <c r="AR23" i="3"/>
  <c r="AD20" i="3"/>
  <c r="O20" i="3"/>
  <c r="Q20" i="3"/>
  <c r="AD21" i="3"/>
  <c r="O21" i="3"/>
  <c r="Q21" i="3"/>
  <c r="AD22" i="3"/>
  <c r="O22" i="3"/>
  <c r="Q22" i="3"/>
  <c r="AD23" i="3"/>
  <c r="O23" i="3"/>
  <c r="Q23" i="3"/>
  <c r="H64" i="12"/>
  <c r="K64" i="12"/>
  <c r="H65" i="12"/>
  <c r="K65" i="12"/>
  <c r="H66" i="12"/>
  <c r="K66" i="12"/>
  <c r="H67" i="12"/>
  <c r="K67" i="12"/>
  <c r="AH27" i="3"/>
  <c r="AO27" i="3"/>
  <c r="AH28" i="3"/>
  <c r="AH29" i="3"/>
  <c r="AH30" i="3"/>
  <c r="X27" i="3"/>
  <c r="Y27" i="3"/>
  <c r="X28" i="3"/>
  <c r="Y28" i="3"/>
  <c r="X29" i="3"/>
  <c r="Y29" i="3"/>
  <c r="X30" i="3"/>
  <c r="Y30" i="3"/>
  <c r="AR27" i="3"/>
  <c r="AO28" i="3"/>
  <c r="AR28" i="3"/>
  <c r="AO29" i="3"/>
  <c r="AR29" i="3"/>
  <c r="AO30" i="3"/>
  <c r="AR30" i="3"/>
  <c r="AD27" i="3"/>
  <c r="O27" i="3"/>
  <c r="Q27" i="3"/>
  <c r="AD28" i="3"/>
  <c r="O28" i="3"/>
  <c r="Q28" i="3"/>
  <c r="AD29" i="3"/>
  <c r="O29" i="3"/>
  <c r="Q29" i="3"/>
  <c r="AD30" i="3"/>
  <c r="O30" i="3"/>
  <c r="Q30" i="3"/>
  <c r="H68" i="12"/>
  <c r="K68" i="12"/>
  <c r="H69" i="12"/>
  <c r="K69" i="12"/>
  <c r="H70" i="12"/>
  <c r="K70" i="12"/>
  <c r="H71" i="12"/>
  <c r="K71" i="12"/>
  <c r="AH34" i="3"/>
  <c r="AO34" i="3"/>
  <c r="AH35" i="3"/>
  <c r="AH36" i="3"/>
  <c r="AH37" i="3"/>
  <c r="X34" i="3"/>
  <c r="Y34" i="3"/>
  <c r="X35" i="3"/>
  <c r="Y35" i="3"/>
  <c r="X36" i="3"/>
  <c r="Y36" i="3"/>
  <c r="X37" i="3"/>
  <c r="Y37" i="3"/>
  <c r="AR34" i="3"/>
  <c r="AO35" i="3"/>
  <c r="AR35" i="3"/>
  <c r="AO36" i="3"/>
  <c r="AR36" i="3"/>
  <c r="AO37" i="3"/>
  <c r="AR37" i="3"/>
  <c r="AD34" i="3"/>
  <c r="O34" i="3"/>
  <c r="Q34" i="3"/>
  <c r="AD35" i="3"/>
  <c r="O35" i="3"/>
  <c r="Q35" i="3"/>
  <c r="AD36" i="3"/>
  <c r="O36" i="3"/>
  <c r="Q36" i="3"/>
  <c r="AD37" i="3"/>
  <c r="O37" i="3"/>
  <c r="Q37" i="3"/>
  <c r="H72" i="12"/>
  <c r="K72" i="12"/>
  <c r="H73" i="12"/>
  <c r="K73" i="12"/>
  <c r="H74" i="12"/>
  <c r="K74" i="12"/>
  <c r="H75" i="12"/>
  <c r="K75" i="12"/>
  <c r="AH41" i="3"/>
  <c r="AO41" i="3"/>
  <c r="AH42" i="3"/>
  <c r="AH43" i="3"/>
  <c r="AH44" i="3"/>
  <c r="X41" i="3"/>
  <c r="Y41" i="3"/>
  <c r="X42" i="3"/>
  <c r="Y42" i="3"/>
  <c r="X43" i="3"/>
  <c r="Y43" i="3"/>
  <c r="X44" i="3"/>
  <c r="Y44" i="3"/>
  <c r="AR41" i="3"/>
  <c r="AO42" i="3"/>
  <c r="AR42" i="3"/>
  <c r="AO43" i="3"/>
  <c r="AR43" i="3"/>
  <c r="AO44" i="3"/>
  <c r="AR44" i="3"/>
  <c r="AD41" i="3"/>
  <c r="O41" i="3"/>
  <c r="Q41" i="3"/>
  <c r="AD42" i="3"/>
  <c r="O42" i="3"/>
  <c r="Q42" i="3"/>
  <c r="AD43" i="3"/>
  <c r="O43" i="3"/>
  <c r="Q43" i="3"/>
  <c r="AD44" i="3"/>
  <c r="O44" i="3"/>
  <c r="Q44" i="3"/>
  <c r="H76" i="12"/>
  <c r="K76" i="12"/>
  <c r="H77" i="12"/>
  <c r="K77" i="12"/>
  <c r="H78" i="12"/>
  <c r="K78" i="12"/>
  <c r="H79" i="12"/>
  <c r="K79" i="12"/>
  <c r="AH48" i="3"/>
  <c r="AO48" i="3"/>
  <c r="AH49" i="3"/>
  <c r="AH50" i="3"/>
  <c r="AH51" i="3"/>
  <c r="X48" i="3"/>
  <c r="Y48" i="3"/>
  <c r="X49" i="3"/>
  <c r="Y49" i="3"/>
  <c r="X50" i="3"/>
  <c r="Y50" i="3"/>
  <c r="X51" i="3"/>
  <c r="Y51" i="3"/>
  <c r="AR48" i="3"/>
  <c r="AO49" i="3"/>
  <c r="AR49" i="3"/>
  <c r="AO50" i="3"/>
  <c r="AR50" i="3"/>
  <c r="AO51" i="3"/>
  <c r="AR51" i="3"/>
  <c r="AD48" i="3"/>
  <c r="O48" i="3"/>
  <c r="Q48" i="3"/>
  <c r="AD49" i="3"/>
  <c r="O49" i="3"/>
  <c r="Q49" i="3"/>
  <c r="AD50" i="3"/>
  <c r="O50" i="3"/>
  <c r="Q50" i="3"/>
  <c r="AD51" i="3"/>
  <c r="O51" i="3"/>
  <c r="Q51" i="3"/>
  <c r="H80" i="12"/>
  <c r="K80" i="12"/>
  <c r="H81" i="12"/>
  <c r="K81" i="12"/>
  <c r="H82" i="12"/>
  <c r="K82" i="12"/>
  <c r="H83" i="12"/>
  <c r="K83" i="12"/>
  <c r="AH55" i="3"/>
  <c r="AO55" i="3"/>
  <c r="AH56" i="3"/>
  <c r="AH57" i="3"/>
  <c r="AH58" i="3"/>
  <c r="X55" i="3"/>
  <c r="Y55" i="3"/>
  <c r="X56" i="3"/>
  <c r="Y56" i="3"/>
  <c r="X57" i="3"/>
  <c r="Y57" i="3"/>
  <c r="X58" i="3"/>
  <c r="Y58" i="3"/>
  <c r="AR55" i="3"/>
  <c r="AO56" i="3"/>
  <c r="AR56" i="3"/>
  <c r="AO57" i="3"/>
  <c r="AR57" i="3"/>
  <c r="AO58" i="3"/>
  <c r="AR58" i="3"/>
  <c r="AD55" i="3"/>
  <c r="O55" i="3"/>
  <c r="Q55" i="3"/>
  <c r="AD56" i="3"/>
  <c r="O56" i="3"/>
  <c r="Q56" i="3"/>
  <c r="AD57" i="3"/>
  <c r="O57" i="3"/>
  <c r="Q57" i="3"/>
  <c r="AD58" i="3"/>
  <c r="O58" i="3"/>
  <c r="Q58" i="3"/>
  <c r="H84" i="12"/>
  <c r="K84" i="12"/>
  <c r="H85" i="12"/>
  <c r="K85" i="12"/>
  <c r="H86" i="12"/>
  <c r="K86" i="12"/>
  <c r="H87" i="12"/>
  <c r="K87" i="12"/>
  <c r="F64" i="3"/>
  <c r="H90" i="12"/>
  <c r="F65" i="3"/>
  <c r="H91" i="12"/>
  <c r="F66" i="3"/>
  <c r="H92" i="12"/>
  <c r="F67" i="3"/>
  <c r="H93" i="12"/>
  <c r="F68" i="3"/>
  <c r="H94" i="12"/>
  <c r="F69" i="3"/>
  <c r="H95" i="12"/>
  <c r="F70" i="3"/>
  <c r="H96" i="12"/>
  <c r="F71" i="3"/>
  <c r="H97" i="12"/>
  <c r="K64" i="3"/>
  <c r="H98" i="12"/>
  <c r="K65" i="3"/>
  <c r="H99" i="12"/>
  <c r="K66" i="3"/>
  <c r="H100" i="12"/>
  <c r="K67" i="3"/>
  <c r="H101" i="12"/>
  <c r="K68" i="3"/>
  <c r="H102" i="12"/>
  <c r="K69" i="3"/>
  <c r="H103" i="12"/>
  <c r="K70" i="3"/>
  <c r="H104" i="12"/>
  <c r="K71" i="3"/>
  <c r="H105" i="12"/>
  <c r="K90" i="12"/>
  <c r="K91" i="12"/>
  <c r="K92" i="12"/>
  <c r="K93" i="12"/>
  <c r="K94" i="12"/>
  <c r="K95" i="12"/>
  <c r="K96" i="12"/>
  <c r="K97" i="12"/>
  <c r="K98" i="12"/>
  <c r="K99" i="12"/>
  <c r="K100" i="12"/>
  <c r="K101" i="12"/>
  <c r="K102" i="12"/>
  <c r="K103" i="12"/>
  <c r="K104" i="12"/>
  <c r="K105" i="12"/>
  <c r="F74" i="3"/>
  <c r="H118" i="12"/>
  <c r="F75" i="3"/>
  <c r="H119" i="12"/>
  <c r="F76" i="3"/>
  <c r="H120" i="12"/>
  <c r="F77" i="3"/>
  <c r="H121" i="12"/>
  <c r="K74" i="3"/>
  <c r="H122" i="12"/>
  <c r="K75" i="3"/>
  <c r="H123" i="12"/>
  <c r="K76" i="3"/>
  <c r="H124" i="12"/>
  <c r="K77" i="3"/>
  <c r="H125" i="12"/>
  <c r="K118" i="12"/>
  <c r="K119" i="12"/>
  <c r="K120" i="12"/>
  <c r="K121" i="12"/>
  <c r="K122" i="12"/>
  <c r="K123" i="12"/>
  <c r="K124" i="12"/>
  <c r="K125" i="12"/>
  <c r="G128" i="12"/>
  <c r="H128" i="12"/>
  <c r="D128" i="12"/>
  <c r="E128" i="12"/>
  <c r="H129" i="12"/>
  <c r="H130" i="12"/>
  <c r="H131" i="12"/>
  <c r="F80" i="3"/>
  <c r="H134" i="12"/>
  <c r="F81" i="3"/>
  <c r="H135" i="12"/>
  <c r="K80" i="3"/>
  <c r="H136" i="12"/>
  <c r="K81" i="3"/>
  <c r="H137" i="12"/>
  <c r="K134" i="12"/>
  <c r="K135" i="12"/>
  <c r="K136" i="12"/>
  <c r="K137" i="12"/>
  <c r="H144" i="12"/>
  <c r="H145" i="12"/>
  <c r="K144" i="12"/>
  <c r="K145" i="12"/>
  <c r="H151" i="12"/>
  <c r="H152" i="12"/>
  <c r="K151" i="12"/>
  <c r="K152" i="12"/>
  <c r="F89" i="3"/>
  <c r="H158" i="12"/>
  <c r="K158" i="12"/>
  <c r="F90" i="3"/>
  <c r="H159" i="12"/>
  <c r="K159" i="12"/>
  <c r="F91" i="3"/>
  <c r="H160" i="12"/>
  <c r="K160" i="12"/>
  <c r="H161" i="12"/>
  <c r="K161" i="12"/>
  <c r="H162" i="12"/>
  <c r="K162" i="12"/>
  <c r="H163" i="12"/>
  <c r="K163" i="12"/>
  <c r="H164" i="12"/>
  <c r="K164" i="12"/>
  <c r="H165" i="12"/>
  <c r="K165" i="12"/>
  <c r="H166" i="12"/>
  <c r="K166" i="12"/>
  <c r="A4" i="13"/>
  <c r="AI6" i="3" a="1"/>
  <c r="AI6" i="3"/>
  <c r="AJ6" i="3" a="1"/>
  <c r="AJ6" i="3"/>
  <c r="AK6" i="3" a="1"/>
  <c r="AK6" i="3"/>
  <c r="AG6" i="3"/>
  <c r="AL6" i="3" a="1"/>
  <c r="AL6" i="3"/>
  <c r="AM6" i="3" a="1"/>
  <c r="AM6" i="3"/>
  <c r="AN6" i="3"/>
  <c r="AI7" i="3" a="1"/>
  <c r="AI7" i="3"/>
  <c r="AJ7" i="3" a="1"/>
  <c r="AJ7" i="3"/>
  <c r="AK7" i="3" a="1"/>
  <c r="AK7" i="3"/>
  <c r="AG7" i="3"/>
  <c r="AL7" i="3" a="1"/>
  <c r="AL7" i="3"/>
  <c r="AM7" i="3" a="1"/>
  <c r="AM7" i="3"/>
  <c r="AN7" i="3"/>
  <c r="AI8" i="3" a="1"/>
  <c r="AI8" i="3"/>
  <c r="AJ8" i="3" a="1"/>
  <c r="AJ8" i="3"/>
  <c r="AK8" i="3" a="1"/>
  <c r="AK8" i="3"/>
  <c r="AG8" i="3"/>
  <c r="AL8" i="3" a="1"/>
  <c r="AL8" i="3"/>
  <c r="AM8" i="3" a="1"/>
  <c r="AM8" i="3"/>
  <c r="AN8" i="3"/>
  <c r="AI9" i="3" a="1"/>
  <c r="AI9" i="3"/>
  <c r="AJ9" i="3" a="1"/>
  <c r="AJ9" i="3"/>
  <c r="AK9" i="3" a="1"/>
  <c r="AK9" i="3"/>
  <c r="AG9" i="3"/>
  <c r="AL9" i="3" a="1"/>
  <c r="AL9" i="3"/>
  <c r="AM9" i="3" a="1"/>
  <c r="AM9" i="3"/>
  <c r="AN9" i="3"/>
  <c r="BB6" i="3"/>
  <c r="BC6" i="3"/>
  <c r="BD6" i="3"/>
  <c r="AZ6" i="3"/>
  <c r="BD7" i="3"/>
  <c r="BA7" i="3"/>
  <c r="BC7" i="3"/>
  <c r="AZ7" i="3"/>
  <c r="BA8" i="3"/>
  <c r="BD8" i="3"/>
  <c r="BB8" i="3"/>
  <c r="AZ8" i="3"/>
  <c r="BC9" i="3"/>
  <c r="BA9" i="3"/>
  <c r="BB9" i="3"/>
  <c r="AZ9" i="3"/>
  <c r="AY6" i="3"/>
  <c r="BI6" i="3"/>
  <c r="BH6" i="3"/>
  <c r="BJ6" i="3"/>
  <c r="BF6" i="3"/>
  <c r="BJ7" i="3"/>
  <c r="BG7" i="3"/>
  <c r="BI7" i="3"/>
  <c r="BF7" i="3"/>
  <c r="BG8" i="3"/>
  <c r="BJ8" i="3"/>
  <c r="BH8" i="3"/>
  <c r="BF8" i="3"/>
  <c r="BH9" i="3"/>
  <c r="BI9" i="3"/>
  <c r="BG9" i="3"/>
  <c r="BF9" i="3"/>
  <c r="BE6" i="3"/>
  <c r="AT12" i="3"/>
  <c r="AT11" i="3"/>
  <c r="AX6" i="3"/>
  <c r="AY7" i="3"/>
  <c r="BE7" i="3"/>
  <c r="AX7" i="3"/>
  <c r="AY8" i="3"/>
  <c r="BE8" i="3"/>
  <c r="AX8" i="3"/>
  <c r="AY9" i="3"/>
  <c r="BE9" i="3"/>
  <c r="AX9" i="3"/>
  <c r="AE6" i="3"/>
  <c r="AE7" i="3"/>
  <c r="AE8" i="3"/>
  <c r="AE9" i="3"/>
  <c r="BO6" i="3"/>
  <c r="BP6" i="3"/>
  <c r="BO7" i="3"/>
  <c r="BP7" i="3"/>
  <c r="BN6" i="3"/>
  <c r="BN7" i="3"/>
  <c r="BN8" i="3"/>
  <c r="BN9" i="3"/>
  <c r="BL6" i="3"/>
  <c r="BO8" i="3"/>
  <c r="BP8" i="3"/>
  <c r="BL7" i="3"/>
  <c r="BO9" i="3"/>
  <c r="BP9" i="3"/>
  <c r="BL8" i="3"/>
  <c r="BL9" i="3"/>
  <c r="AE13" i="3"/>
  <c r="AE14" i="3"/>
  <c r="AE15" i="3"/>
  <c r="AE16" i="3"/>
  <c r="BO13" i="3"/>
  <c r="BP13" i="3"/>
  <c r="BO14" i="3"/>
  <c r="BP14" i="3"/>
  <c r="BO15" i="3"/>
  <c r="BP15" i="3"/>
  <c r="BO16" i="3"/>
  <c r="BP16" i="3"/>
  <c r="AE55" i="3"/>
  <c r="AE56" i="3"/>
  <c r="AE57" i="3"/>
  <c r="AE58" i="3"/>
  <c r="BO55" i="3"/>
  <c r="BP55" i="3"/>
  <c r="BO56" i="3"/>
  <c r="BP56" i="3"/>
  <c r="BO57" i="3"/>
  <c r="BP57" i="3"/>
  <c r="BO58" i="3"/>
  <c r="BP58" i="3"/>
  <c r="AE41" i="3"/>
  <c r="AE42" i="3"/>
  <c r="AE43" i="3"/>
  <c r="AE44" i="3"/>
  <c r="BO41" i="3"/>
  <c r="BP41" i="3"/>
  <c r="BO42" i="3"/>
  <c r="BP42" i="3"/>
  <c r="BO43" i="3"/>
  <c r="BP43" i="3"/>
  <c r="BO44" i="3"/>
  <c r="BP44" i="3"/>
  <c r="AI27" i="3" a="1"/>
  <c r="AI27" i="3"/>
  <c r="AJ27" i="3" a="1"/>
  <c r="AJ27" i="3"/>
  <c r="AK27" i="3" a="1"/>
  <c r="AK27" i="3"/>
  <c r="AG27" i="3"/>
  <c r="AL27" i="3" a="1"/>
  <c r="AL27" i="3"/>
  <c r="AM27" i="3" a="1"/>
  <c r="AM27" i="3"/>
  <c r="AN27" i="3"/>
  <c r="AI28" i="3" a="1"/>
  <c r="AI28" i="3"/>
  <c r="AJ28" i="3" a="1"/>
  <c r="AJ28" i="3"/>
  <c r="AK28" i="3" a="1"/>
  <c r="AK28" i="3"/>
  <c r="AG28" i="3"/>
  <c r="AL28" i="3" a="1"/>
  <c r="AL28" i="3"/>
  <c r="AM28" i="3" a="1"/>
  <c r="AM28" i="3"/>
  <c r="AN28" i="3"/>
  <c r="AI29" i="3" a="1"/>
  <c r="AI29" i="3"/>
  <c r="AJ29" i="3" a="1"/>
  <c r="AJ29" i="3"/>
  <c r="AK29" i="3" a="1"/>
  <c r="AK29" i="3"/>
  <c r="AG29" i="3"/>
  <c r="AL29" i="3" a="1"/>
  <c r="AL29" i="3"/>
  <c r="AM29" i="3" a="1"/>
  <c r="AM29" i="3"/>
  <c r="AN29" i="3"/>
  <c r="AI30" i="3" a="1"/>
  <c r="AI30" i="3"/>
  <c r="AJ30" i="3" a="1"/>
  <c r="AJ30" i="3"/>
  <c r="AK30" i="3" a="1"/>
  <c r="AK30" i="3"/>
  <c r="AG30" i="3"/>
  <c r="AL30" i="3" a="1"/>
  <c r="AL30" i="3"/>
  <c r="AM30" i="3" a="1"/>
  <c r="AM30" i="3"/>
  <c r="AN30" i="3"/>
  <c r="BB27" i="3"/>
  <c r="BC27" i="3"/>
  <c r="BD27" i="3"/>
  <c r="AZ27" i="3"/>
  <c r="BC28" i="3"/>
  <c r="BD28" i="3"/>
  <c r="BA28" i="3"/>
  <c r="AZ28" i="3"/>
  <c r="BD29" i="3"/>
  <c r="BA29" i="3"/>
  <c r="BB29" i="3"/>
  <c r="AZ29" i="3"/>
  <c r="BA30" i="3"/>
  <c r="BB30" i="3"/>
  <c r="BC30" i="3"/>
  <c r="AZ30" i="3"/>
  <c r="AY27" i="3"/>
  <c r="BH27" i="3"/>
  <c r="BI27" i="3"/>
  <c r="BJ27" i="3"/>
  <c r="BF27" i="3"/>
  <c r="BI28" i="3"/>
  <c r="BJ28" i="3"/>
  <c r="BG28" i="3"/>
  <c r="BF28" i="3"/>
  <c r="BJ29" i="3"/>
  <c r="BG29" i="3"/>
  <c r="BH29" i="3"/>
  <c r="BF29" i="3"/>
  <c r="BG30" i="3"/>
  <c r="BH30" i="3"/>
  <c r="BI30" i="3"/>
  <c r="BF30" i="3"/>
  <c r="BE27" i="3"/>
  <c r="AX27" i="3"/>
  <c r="AY28" i="3"/>
  <c r="BE28" i="3"/>
  <c r="AX28" i="3"/>
  <c r="AY29" i="3"/>
  <c r="BE29" i="3"/>
  <c r="AX29" i="3"/>
  <c r="AY30" i="3"/>
  <c r="BE30" i="3"/>
  <c r="AX30" i="3"/>
  <c r="AE27" i="3"/>
  <c r="AE28" i="3"/>
  <c r="AE29" i="3"/>
  <c r="AE30" i="3"/>
  <c r="BO27" i="3"/>
  <c r="BP27" i="3"/>
  <c r="BO28" i="3"/>
  <c r="BP28" i="3"/>
  <c r="BO29" i="3"/>
  <c r="BP29" i="3"/>
  <c r="BO30" i="3"/>
  <c r="BP30" i="3"/>
  <c r="AE34" i="3"/>
  <c r="AE35" i="3"/>
  <c r="AE36" i="3"/>
  <c r="AE37" i="3"/>
  <c r="BO34" i="3"/>
  <c r="BP34" i="3"/>
  <c r="BO35" i="3"/>
  <c r="BP35" i="3"/>
  <c r="BO36" i="3"/>
  <c r="BP36" i="3"/>
  <c r="BO37" i="3"/>
  <c r="BP37" i="3"/>
  <c r="G129" i="12"/>
  <c r="AI20" i="3" a="1"/>
  <c r="AI20" i="3"/>
  <c r="AJ20" i="3" a="1"/>
  <c r="AJ20" i="3"/>
  <c r="AK20" i="3" a="1"/>
  <c r="AK20" i="3"/>
  <c r="AG20" i="3"/>
  <c r="AL20" i="3" a="1"/>
  <c r="AL20" i="3"/>
  <c r="AM20" i="3" a="1"/>
  <c r="AM20" i="3"/>
  <c r="AN20" i="3"/>
  <c r="AI21" i="3" a="1"/>
  <c r="AI21" i="3"/>
  <c r="AJ21" i="3" a="1"/>
  <c r="AJ21" i="3"/>
  <c r="AK21" i="3" a="1"/>
  <c r="AK21" i="3"/>
  <c r="AG21" i="3"/>
  <c r="AL21" i="3" a="1"/>
  <c r="AL21" i="3"/>
  <c r="AM21" i="3" a="1"/>
  <c r="AM21" i="3"/>
  <c r="AN21" i="3"/>
  <c r="AI22" i="3" a="1"/>
  <c r="AI22" i="3"/>
  <c r="AJ22" i="3" a="1"/>
  <c r="AJ22" i="3"/>
  <c r="AK22" i="3" a="1"/>
  <c r="AK22" i="3"/>
  <c r="AG22" i="3"/>
  <c r="AL22" i="3" a="1"/>
  <c r="AL22" i="3"/>
  <c r="AM22" i="3" a="1"/>
  <c r="AM22" i="3"/>
  <c r="AN22" i="3"/>
  <c r="AI23" i="3" a="1"/>
  <c r="AI23" i="3"/>
  <c r="AJ23" i="3" a="1"/>
  <c r="AJ23" i="3"/>
  <c r="AK23" i="3" a="1"/>
  <c r="AK23" i="3"/>
  <c r="AG23" i="3"/>
  <c r="AL23" i="3" a="1"/>
  <c r="AL23" i="3"/>
  <c r="AM23" i="3" a="1"/>
  <c r="AM23" i="3"/>
  <c r="AN23" i="3"/>
  <c r="BB20" i="3"/>
  <c r="BC20" i="3"/>
  <c r="BD20" i="3"/>
  <c r="AZ20" i="3"/>
  <c r="BC21" i="3"/>
  <c r="BD21" i="3"/>
  <c r="BA21" i="3"/>
  <c r="AZ21" i="3"/>
  <c r="BD22" i="3"/>
  <c r="BA22" i="3"/>
  <c r="BB22" i="3"/>
  <c r="AZ22" i="3"/>
  <c r="BA23" i="3"/>
  <c r="BB23" i="3"/>
  <c r="BC23" i="3"/>
  <c r="AZ23" i="3"/>
  <c r="AY20" i="3"/>
  <c r="BH20" i="3"/>
  <c r="BI20" i="3"/>
  <c r="BJ20" i="3"/>
  <c r="BF20" i="3"/>
  <c r="BI21" i="3"/>
  <c r="BJ21" i="3"/>
  <c r="BG21" i="3"/>
  <c r="BF21" i="3"/>
  <c r="BJ22" i="3"/>
  <c r="BG22" i="3"/>
  <c r="BH22" i="3"/>
  <c r="BF22" i="3"/>
  <c r="BG23" i="3"/>
  <c r="BH23" i="3"/>
  <c r="BI23" i="3"/>
  <c r="BF23" i="3"/>
  <c r="BE20" i="3"/>
  <c r="AX20" i="3"/>
  <c r="AY21" i="3"/>
  <c r="BE21" i="3"/>
  <c r="AX21" i="3"/>
  <c r="AY22" i="3"/>
  <c r="BE22" i="3"/>
  <c r="AX22" i="3"/>
  <c r="AY23" i="3"/>
  <c r="BE23" i="3"/>
  <c r="AX23" i="3"/>
  <c r="AE20" i="3"/>
  <c r="BO20" i="3"/>
  <c r="BP20" i="3"/>
  <c r="AE21" i="3"/>
  <c r="AE22" i="3"/>
  <c r="AE23" i="3"/>
  <c r="BO21" i="3"/>
  <c r="BP21" i="3"/>
  <c r="BO22" i="3"/>
  <c r="BP22" i="3"/>
  <c r="BO23" i="3"/>
  <c r="BP23" i="3"/>
  <c r="G130" i="12"/>
  <c r="AE48" i="3"/>
  <c r="AE49" i="3"/>
  <c r="AE50" i="3"/>
  <c r="AE51" i="3"/>
  <c r="BO48" i="3"/>
  <c r="BP48" i="3"/>
  <c r="BO49" i="3"/>
  <c r="BP49" i="3"/>
  <c r="BO50" i="3"/>
  <c r="BP50" i="3"/>
  <c r="BO51" i="3"/>
  <c r="BP51" i="3"/>
  <c r="G131" i="12"/>
  <c r="D129" i="12"/>
  <c r="D130" i="12"/>
  <c r="D131" i="12"/>
  <c r="E129" i="12"/>
  <c r="E130" i="12"/>
  <c r="E131" i="12"/>
  <c r="FB56" i="12"/>
  <c r="FB57" i="12"/>
  <c r="FB58" i="12"/>
  <c r="FB59" i="12"/>
  <c r="FB60" i="12"/>
  <c r="FB61" i="12"/>
  <c r="FB62" i="12"/>
  <c r="FB63" i="12"/>
  <c r="FB64" i="12"/>
  <c r="FB65" i="12"/>
  <c r="FB66" i="12"/>
  <c r="FB67" i="12"/>
  <c r="FB68" i="12"/>
  <c r="FB69" i="12"/>
  <c r="FB70" i="12"/>
  <c r="FB71" i="12"/>
  <c r="FB72" i="12"/>
  <c r="FB73" i="12"/>
  <c r="FB74" i="12"/>
  <c r="FB75" i="12"/>
  <c r="FB76" i="12"/>
  <c r="FB77" i="12"/>
  <c r="FB78" i="12"/>
  <c r="FB79" i="12"/>
  <c r="FB80" i="12"/>
  <c r="FB81" i="12"/>
  <c r="FB82" i="12"/>
  <c r="FB83" i="12"/>
  <c r="FB84" i="12"/>
  <c r="FB85" i="12"/>
  <c r="FB86" i="12"/>
  <c r="FB87" i="12"/>
  <c r="FB90" i="12"/>
  <c r="FB91" i="12"/>
  <c r="FB92" i="12"/>
  <c r="FB93" i="12"/>
  <c r="FB94" i="12"/>
  <c r="FB95" i="12"/>
  <c r="FB96" i="12"/>
  <c r="FB97" i="12"/>
  <c r="FB98" i="12"/>
  <c r="FB99" i="12"/>
  <c r="FB100" i="12"/>
  <c r="FB101" i="12"/>
  <c r="FB102" i="12"/>
  <c r="FB103" i="12"/>
  <c r="FB104" i="12"/>
  <c r="FB105" i="12"/>
  <c r="FB118" i="12"/>
  <c r="FB119" i="12"/>
  <c r="FB120" i="12"/>
  <c r="FB121" i="12"/>
  <c r="FB122" i="12"/>
  <c r="FB123" i="12"/>
  <c r="FB124" i="12"/>
  <c r="FB125" i="12"/>
  <c r="FB134" i="12"/>
  <c r="FB135" i="12"/>
  <c r="FB136" i="12"/>
  <c r="FB137" i="12"/>
  <c r="FB144" i="12"/>
  <c r="FB145" i="12"/>
  <c r="FB151" i="12"/>
  <c r="FB152" i="12"/>
  <c r="FB158" i="12"/>
  <c r="FB159" i="12"/>
  <c r="FB160" i="12"/>
  <c r="FB161" i="12"/>
  <c r="FB162" i="12"/>
  <c r="FB163" i="12"/>
  <c r="FB164" i="12"/>
  <c r="FB165" i="12"/>
  <c r="FB166" i="12"/>
  <c r="G108" i="12"/>
  <c r="D108" i="12"/>
  <c r="G109" i="12"/>
  <c r="D109" i="12"/>
  <c r="G110" i="12"/>
  <c r="D110" i="12"/>
  <c r="G111" i="12"/>
  <c r="D111" i="12"/>
  <c r="G112" i="12"/>
  <c r="D112" i="12"/>
  <c r="G113" i="12"/>
  <c r="D113" i="12"/>
  <c r="G114" i="12"/>
  <c r="D114" i="12"/>
  <c r="G115" i="12"/>
  <c r="D115" i="12"/>
  <c r="H108" i="12"/>
  <c r="E108" i="12"/>
  <c r="H141" i="12"/>
  <c r="E141" i="12"/>
  <c r="G140" i="12"/>
  <c r="D140" i="12"/>
  <c r="H111" i="12"/>
  <c r="E111" i="12"/>
  <c r="AT9" i="3"/>
  <c r="AT8" i="3"/>
  <c r="AT7" i="3"/>
  <c r="AI13" i="3" a="1"/>
  <c r="AI13" i="3"/>
  <c r="AJ13" i="3" a="1"/>
  <c r="AJ13" i="3"/>
  <c r="AK13" i="3" a="1"/>
  <c r="AK13" i="3"/>
  <c r="AG13" i="3"/>
  <c r="AL13" i="3" a="1"/>
  <c r="AL13" i="3"/>
  <c r="AM13" i="3" a="1"/>
  <c r="AM13" i="3"/>
  <c r="AN13" i="3"/>
  <c r="AI14" i="3" a="1"/>
  <c r="AI14" i="3"/>
  <c r="AJ14" i="3" a="1"/>
  <c r="AJ14" i="3"/>
  <c r="AK14" i="3" a="1"/>
  <c r="AK14" i="3"/>
  <c r="AG14" i="3"/>
  <c r="AL14" i="3" a="1"/>
  <c r="AL14" i="3"/>
  <c r="AM14" i="3" a="1"/>
  <c r="AM14" i="3"/>
  <c r="AN14" i="3"/>
  <c r="AI15" i="3" a="1"/>
  <c r="AI15" i="3"/>
  <c r="AJ15" i="3" a="1"/>
  <c r="AJ15" i="3"/>
  <c r="AK15" i="3" a="1"/>
  <c r="AK15" i="3"/>
  <c r="AG15" i="3"/>
  <c r="AL15" i="3" a="1"/>
  <c r="AL15" i="3"/>
  <c r="AM15" i="3" a="1"/>
  <c r="AM15" i="3"/>
  <c r="AN15" i="3"/>
  <c r="AI16" i="3" a="1"/>
  <c r="AI16" i="3"/>
  <c r="AJ16" i="3" a="1"/>
  <c r="AJ16" i="3"/>
  <c r="AK16" i="3" a="1"/>
  <c r="AK16" i="3"/>
  <c r="AG16" i="3"/>
  <c r="AL16" i="3" a="1"/>
  <c r="AL16" i="3"/>
  <c r="AM16" i="3" a="1"/>
  <c r="AM16" i="3"/>
  <c r="AN16" i="3"/>
  <c r="BB13" i="3"/>
  <c r="BC13" i="3"/>
  <c r="BD13" i="3"/>
  <c r="AZ13" i="3"/>
  <c r="BA14" i="3"/>
  <c r="BC14" i="3"/>
  <c r="BD14" i="3"/>
  <c r="AZ14" i="3"/>
  <c r="BD15" i="3"/>
  <c r="BA15" i="3"/>
  <c r="BB15" i="3"/>
  <c r="AZ15" i="3"/>
  <c r="BA16" i="3"/>
  <c r="BB16" i="3"/>
  <c r="BC16" i="3"/>
  <c r="AZ16" i="3"/>
  <c r="AY13" i="3"/>
  <c r="BH13" i="3"/>
  <c r="BI13" i="3"/>
  <c r="BJ13" i="3"/>
  <c r="BF13" i="3"/>
  <c r="BG14" i="3"/>
  <c r="BI14" i="3"/>
  <c r="BJ14" i="3"/>
  <c r="BF14" i="3"/>
  <c r="BJ15" i="3"/>
  <c r="BG15" i="3"/>
  <c r="BH15" i="3"/>
  <c r="BF15" i="3"/>
  <c r="BG16" i="3"/>
  <c r="BH16" i="3"/>
  <c r="BI16" i="3"/>
  <c r="BF16" i="3"/>
  <c r="BE13" i="3"/>
  <c r="AX13" i="3"/>
  <c r="AY14" i="3"/>
  <c r="BE14" i="3"/>
  <c r="AX14" i="3"/>
  <c r="AY15" i="3"/>
  <c r="BE15" i="3"/>
  <c r="AX15" i="3"/>
  <c r="AY16" i="3"/>
  <c r="BE16" i="3"/>
  <c r="AX16" i="3"/>
  <c r="AI34" i="3" a="1"/>
  <c r="AI34" i="3"/>
  <c r="AJ34" i="3" a="1"/>
  <c r="AJ34" i="3"/>
  <c r="AK34" i="3" a="1"/>
  <c r="AK34" i="3"/>
  <c r="AG34" i="3"/>
  <c r="AL34" i="3" a="1"/>
  <c r="AL34" i="3"/>
  <c r="AM34" i="3" a="1"/>
  <c r="AM34" i="3"/>
  <c r="AN34" i="3"/>
  <c r="AI35" i="3" a="1"/>
  <c r="AI35" i="3"/>
  <c r="AJ35" i="3" a="1"/>
  <c r="AJ35" i="3"/>
  <c r="AK35" i="3" a="1"/>
  <c r="AK35" i="3"/>
  <c r="AG35" i="3"/>
  <c r="AL35" i="3" a="1"/>
  <c r="AL35" i="3"/>
  <c r="AM35" i="3" a="1"/>
  <c r="AM35" i="3"/>
  <c r="AN35" i="3"/>
  <c r="AI36" i="3" a="1"/>
  <c r="AI36" i="3"/>
  <c r="AJ36" i="3" a="1"/>
  <c r="AJ36" i="3"/>
  <c r="AK36" i="3" a="1"/>
  <c r="AK36" i="3"/>
  <c r="AG36" i="3"/>
  <c r="AL36" i="3" a="1"/>
  <c r="AL36" i="3"/>
  <c r="AM36" i="3" a="1"/>
  <c r="AM36" i="3"/>
  <c r="AN36" i="3"/>
  <c r="AI37" i="3" a="1"/>
  <c r="AI37" i="3"/>
  <c r="AJ37" i="3" a="1"/>
  <c r="AJ37" i="3"/>
  <c r="AK37" i="3" a="1"/>
  <c r="AK37" i="3"/>
  <c r="AG37" i="3"/>
  <c r="AL37" i="3" a="1"/>
  <c r="AL37" i="3"/>
  <c r="AM37" i="3" a="1"/>
  <c r="AM37" i="3"/>
  <c r="AN37" i="3"/>
  <c r="BD34" i="3"/>
  <c r="BB34" i="3"/>
  <c r="BC34" i="3"/>
  <c r="AZ34" i="3"/>
  <c r="BC35" i="3"/>
  <c r="BD35" i="3"/>
  <c r="BA35" i="3"/>
  <c r="AZ35" i="3"/>
  <c r="BB36" i="3"/>
  <c r="BD36" i="3"/>
  <c r="BA36" i="3"/>
  <c r="AZ36" i="3"/>
  <c r="BA37" i="3"/>
  <c r="BB37" i="3"/>
  <c r="BC37" i="3"/>
  <c r="AZ37" i="3"/>
  <c r="AY34" i="3"/>
  <c r="BJ34" i="3"/>
  <c r="BH34" i="3"/>
  <c r="BI34" i="3"/>
  <c r="BF34" i="3"/>
  <c r="BI35" i="3"/>
  <c r="BJ35" i="3"/>
  <c r="BG35" i="3"/>
  <c r="BF35" i="3"/>
  <c r="BH36" i="3"/>
  <c r="BJ36" i="3"/>
  <c r="BG36" i="3"/>
  <c r="BF36" i="3"/>
  <c r="BG37" i="3"/>
  <c r="BH37" i="3"/>
  <c r="BI37" i="3"/>
  <c r="BF37" i="3"/>
  <c r="BE34" i="3"/>
  <c r="AX34" i="3"/>
  <c r="AY35" i="3"/>
  <c r="BE35" i="3"/>
  <c r="AX35" i="3"/>
  <c r="AY36" i="3"/>
  <c r="BE36" i="3"/>
  <c r="AX36" i="3"/>
  <c r="AY37" i="3"/>
  <c r="BE37" i="3"/>
  <c r="AX37" i="3"/>
  <c r="AI41" i="3" a="1"/>
  <c r="AI41" i="3"/>
  <c r="AJ41" i="3" a="1"/>
  <c r="AJ41" i="3"/>
  <c r="AK41" i="3" a="1"/>
  <c r="AK41" i="3"/>
  <c r="AG41" i="3"/>
  <c r="AL41" i="3" a="1"/>
  <c r="AL41" i="3"/>
  <c r="AM41" i="3" a="1"/>
  <c r="AM41" i="3"/>
  <c r="AN41" i="3"/>
  <c r="AI42" i="3" a="1"/>
  <c r="AI42" i="3"/>
  <c r="AJ42" i="3" a="1"/>
  <c r="AJ42" i="3"/>
  <c r="AK42" i="3" a="1"/>
  <c r="AK42" i="3"/>
  <c r="AG42" i="3"/>
  <c r="AL42" i="3" a="1"/>
  <c r="AL42" i="3"/>
  <c r="AM42" i="3" a="1"/>
  <c r="AM42" i="3"/>
  <c r="AN42" i="3"/>
  <c r="AI43" i="3" a="1"/>
  <c r="AI43" i="3"/>
  <c r="AJ43" i="3" a="1"/>
  <c r="AJ43" i="3"/>
  <c r="AK43" i="3" a="1"/>
  <c r="AK43" i="3"/>
  <c r="AG43" i="3"/>
  <c r="AL43" i="3" a="1"/>
  <c r="AL43" i="3"/>
  <c r="AM43" i="3" a="1"/>
  <c r="AM43" i="3"/>
  <c r="AN43" i="3"/>
  <c r="AI44" i="3" a="1"/>
  <c r="AI44" i="3"/>
  <c r="AJ44" i="3" a="1"/>
  <c r="AJ44" i="3"/>
  <c r="AK44" i="3" a="1"/>
  <c r="AK44" i="3"/>
  <c r="AG44" i="3"/>
  <c r="AL44" i="3" a="1"/>
  <c r="AL44" i="3"/>
  <c r="AM44" i="3" a="1"/>
  <c r="AM44" i="3"/>
  <c r="AN44" i="3"/>
  <c r="BD41" i="3"/>
  <c r="BB41" i="3"/>
  <c r="BC41" i="3"/>
  <c r="AZ41" i="3"/>
  <c r="BC42" i="3"/>
  <c r="BD42" i="3"/>
  <c r="BA42" i="3"/>
  <c r="AZ42" i="3"/>
  <c r="BB43" i="3"/>
  <c r="BD43" i="3"/>
  <c r="BA43" i="3"/>
  <c r="AZ43" i="3"/>
  <c r="BA44" i="3"/>
  <c r="BB44" i="3"/>
  <c r="BC44" i="3"/>
  <c r="AZ44" i="3"/>
  <c r="AY41" i="3"/>
  <c r="BJ41" i="3"/>
  <c r="BH41" i="3"/>
  <c r="BI41" i="3"/>
  <c r="BF41" i="3"/>
  <c r="BI42" i="3"/>
  <c r="BJ42" i="3"/>
  <c r="BG42" i="3"/>
  <c r="BF42" i="3"/>
  <c r="BH43" i="3"/>
  <c r="BJ43" i="3"/>
  <c r="BG43" i="3"/>
  <c r="BF43" i="3"/>
  <c r="BG44" i="3"/>
  <c r="BH44" i="3"/>
  <c r="BI44" i="3"/>
  <c r="BF44" i="3"/>
  <c r="BE41" i="3"/>
  <c r="AX41" i="3"/>
  <c r="AY42" i="3"/>
  <c r="BE42" i="3"/>
  <c r="AX42" i="3"/>
  <c r="AY43" i="3"/>
  <c r="BE43" i="3"/>
  <c r="AX43" i="3"/>
  <c r="AY44" i="3"/>
  <c r="BE44" i="3"/>
  <c r="AX44" i="3"/>
  <c r="AI48" i="3" a="1"/>
  <c r="AI48" i="3"/>
  <c r="AJ48" i="3" a="1"/>
  <c r="AJ48" i="3"/>
  <c r="AK48" i="3" a="1"/>
  <c r="AK48" i="3"/>
  <c r="AG48" i="3"/>
  <c r="AL48" i="3" a="1"/>
  <c r="AL48" i="3"/>
  <c r="AM48" i="3" a="1"/>
  <c r="AM48" i="3"/>
  <c r="AN48" i="3"/>
  <c r="AI49" i="3" a="1"/>
  <c r="AI49" i="3"/>
  <c r="AJ49" i="3" a="1"/>
  <c r="AJ49" i="3"/>
  <c r="AK49" i="3" a="1"/>
  <c r="AK49" i="3"/>
  <c r="AG49" i="3"/>
  <c r="AL49" i="3" a="1"/>
  <c r="AL49" i="3"/>
  <c r="AM49" i="3" a="1"/>
  <c r="AM49" i="3"/>
  <c r="AN49" i="3"/>
  <c r="AI50" i="3" a="1"/>
  <c r="AI50" i="3"/>
  <c r="AJ50" i="3" a="1"/>
  <c r="AJ50" i="3"/>
  <c r="AK50" i="3" a="1"/>
  <c r="AK50" i="3"/>
  <c r="AG50" i="3"/>
  <c r="AL50" i="3" a="1"/>
  <c r="AL50" i="3"/>
  <c r="AM50" i="3" a="1"/>
  <c r="AM50" i="3"/>
  <c r="AN50" i="3"/>
  <c r="AI51" i="3" a="1"/>
  <c r="AI51" i="3"/>
  <c r="AJ51" i="3" a="1"/>
  <c r="AJ51" i="3"/>
  <c r="AK51" i="3" a="1"/>
  <c r="AK51" i="3"/>
  <c r="AG51" i="3"/>
  <c r="AL51" i="3" a="1"/>
  <c r="AL51" i="3"/>
  <c r="AM51" i="3" a="1"/>
  <c r="AM51" i="3"/>
  <c r="AN51" i="3"/>
  <c r="BD48" i="3"/>
  <c r="BB48" i="3"/>
  <c r="BC48" i="3"/>
  <c r="AZ48" i="3"/>
  <c r="BC49" i="3"/>
  <c r="BD49" i="3"/>
  <c r="BA49" i="3"/>
  <c r="AZ49" i="3"/>
  <c r="BB50" i="3"/>
  <c r="BD50" i="3"/>
  <c r="BA50" i="3"/>
  <c r="AZ50" i="3"/>
  <c r="BA51" i="3"/>
  <c r="BB51" i="3"/>
  <c r="BC51" i="3"/>
  <c r="AZ51" i="3"/>
  <c r="AY48" i="3"/>
  <c r="BJ48" i="3"/>
  <c r="BH48" i="3"/>
  <c r="BI48" i="3"/>
  <c r="BF48" i="3"/>
  <c r="BI49" i="3"/>
  <c r="BJ49" i="3"/>
  <c r="BG49" i="3"/>
  <c r="BF49" i="3"/>
  <c r="BH50" i="3"/>
  <c r="BJ50" i="3"/>
  <c r="BG50" i="3"/>
  <c r="BF50" i="3"/>
  <c r="BG51" i="3"/>
  <c r="BH51" i="3"/>
  <c r="BI51" i="3"/>
  <c r="BF51" i="3"/>
  <c r="BE48" i="3"/>
  <c r="AX48" i="3"/>
  <c r="AY49" i="3"/>
  <c r="BE49" i="3"/>
  <c r="AX49" i="3"/>
  <c r="AY50" i="3"/>
  <c r="BE50" i="3"/>
  <c r="AX50" i="3"/>
  <c r="AY51" i="3"/>
  <c r="BE51" i="3"/>
  <c r="AX51" i="3"/>
  <c r="AI55" i="3" a="1"/>
  <c r="AI55" i="3"/>
  <c r="AJ55" i="3" a="1"/>
  <c r="AJ55" i="3"/>
  <c r="AK55" i="3" a="1"/>
  <c r="AK55" i="3"/>
  <c r="AG55" i="3"/>
  <c r="AL55" i="3" a="1"/>
  <c r="AL55" i="3"/>
  <c r="AM55" i="3" a="1"/>
  <c r="AM55" i="3"/>
  <c r="AN55" i="3"/>
  <c r="AI56" i="3" a="1"/>
  <c r="AI56" i="3"/>
  <c r="AJ56" i="3" a="1"/>
  <c r="AJ56" i="3"/>
  <c r="AK56" i="3" a="1"/>
  <c r="AK56" i="3"/>
  <c r="AG56" i="3"/>
  <c r="AL56" i="3" a="1"/>
  <c r="AL56" i="3"/>
  <c r="AM56" i="3" a="1"/>
  <c r="AM56" i="3"/>
  <c r="AN56" i="3"/>
  <c r="AI57" i="3" a="1"/>
  <c r="AI57" i="3"/>
  <c r="AJ57" i="3" a="1"/>
  <c r="AJ57" i="3"/>
  <c r="AK57" i="3" a="1"/>
  <c r="AK57" i="3"/>
  <c r="AG57" i="3"/>
  <c r="AL57" i="3" a="1"/>
  <c r="AL57" i="3"/>
  <c r="AM57" i="3" a="1"/>
  <c r="AM57" i="3"/>
  <c r="AN57" i="3"/>
  <c r="AI58" i="3" a="1"/>
  <c r="AI58" i="3"/>
  <c r="AJ58" i="3" a="1"/>
  <c r="AJ58" i="3"/>
  <c r="AK58" i="3" a="1"/>
  <c r="AK58" i="3"/>
  <c r="AG58" i="3"/>
  <c r="AL58" i="3" a="1"/>
  <c r="AL58" i="3"/>
  <c r="AM58" i="3" a="1"/>
  <c r="AM58" i="3"/>
  <c r="AN58" i="3"/>
  <c r="BD55" i="3"/>
  <c r="BB55" i="3"/>
  <c r="BC55" i="3"/>
  <c r="AZ55" i="3"/>
  <c r="BC56" i="3"/>
  <c r="BD56" i="3"/>
  <c r="BA56" i="3"/>
  <c r="AZ56" i="3"/>
  <c r="BB57" i="3"/>
  <c r="BD57" i="3"/>
  <c r="BA57" i="3"/>
  <c r="AZ57" i="3"/>
  <c r="BA58" i="3"/>
  <c r="BB58" i="3"/>
  <c r="BC58" i="3"/>
  <c r="AZ58" i="3"/>
  <c r="AY55" i="3"/>
  <c r="BJ55" i="3"/>
  <c r="BH55" i="3"/>
  <c r="BI55" i="3"/>
  <c r="BF55" i="3"/>
  <c r="BI56" i="3"/>
  <c r="BJ56" i="3"/>
  <c r="BG56" i="3"/>
  <c r="BF56" i="3"/>
  <c r="BH57" i="3"/>
  <c r="BJ57" i="3"/>
  <c r="BG57" i="3"/>
  <c r="BF57" i="3"/>
  <c r="BG58" i="3"/>
  <c r="BH58" i="3"/>
  <c r="BI58" i="3"/>
  <c r="BF58" i="3"/>
  <c r="BE55" i="3"/>
  <c r="AX55" i="3"/>
  <c r="AY56" i="3"/>
  <c r="BE56" i="3"/>
  <c r="AX56" i="3"/>
  <c r="AY57" i="3"/>
  <c r="BE57" i="3"/>
  <c r="AX57" i="3"/>
  <c r="AY58" i="3"/>
  <c r="BE58" i="3"/>
  <c r="AX58" i="3"/>
  <c r="C61" i="3"/>
  <c r="BN58" i="3"/>
  <c r="BN57" i="3"/>
  <c r="BN56" i="3"/>
  <c r="BN55" i="3"/>
  <c r="BN51" i="3"/>
  <c r="BN50" i="3"/>
  <c r="BN49" i="3"/>
  <c r="BN48" i="3"/>
  <c r="BN44" i="3"/>
  <c r="BN43" i="3"/>
  <c r="BN42" i="3"/>
  <c r="BN41" i="3"/>
  <c r="BN37" i="3"/>
  <c r="BN36" i="3"/>
  <c r="BN35" i="3"/>
  <c r="BN34" i="3"/>
  <c r="BN30" i="3"/>
  <c r="BN29" i="3"/>
  <c r="BN28" i="3"/>
  <c r="BN27" i="3"/>
  <c r="BN23" i="3"/>
  <c r="BN22" i="3"/>
  <c r="BN21" i="3"/>
  <c r="BN20" i="3"/>
  <c r="BN16" i="3"/>
  <c r="BN15" i="3"/>
  <c r="BN14" i="3"/>
  <c r="BN13" i="3"/>
  <c r="L99" i="3"/>
  <c r="L98" i="3"/>
  <c r="L97" i="3"/>
  <c r="L93" i="3"/>
  <c r="L94" i="3"/>
  <c r="L95" i="3"/>
  <c r="L87" i="3"/>
  <c r="L89" i="3"/>
  <c r="L90" i="3"/>
  <c r="L84" i="3"/>
  <c r="L91" i="3"/>
  <c r="L80" i="3"/>
  <c r="L81" i="3"/>
  <c r="L74" i="3"/>
  <c r="L75" i="3"/>
  <c r="L76" i="3"/>
  <c r="L77" i="3"/>
  <c r="L64" i="3"/>
  <c r="L65" i="3"/>
  <c r="L66" i="3"/>
  <c r="L67" i="3"/>
  <c r="L68" i="3"/>
  <c r="L69" i="3"/>
  <c r="L70" i="3"/>
  <c r="L71" i="3"/>
  <c r="L4" i="3"/>
  <c r="L5" i="3"/>
  <c r="L6" i="3"/>
  <c r="L7" i="3"/>
  <c r="L8" i="3"/>
  <c r="L9" i="3"/>
  <c r="L11" i="3"/>
  <c r="L12" i="3"/>
  <c r="L13" i="3"/>
  <c r="L14" i="3"/>
  <c r="L15" i="3"/>
  <c r="L16" i="3"/>
  <c r="L18" i="3"/>
  <c r="L19" i="3"/>
  <c r="L20" i="3"/>
  <c r="L21" i="3"/>
  <c r="L22" i="3"/>
  <c r="L23" i="3"/>
  <c r="L25" i="3"/>
  <c r="L26" i="3"/>
  <c r="L27" i="3"/>
  <c r="L28" i="3"/>
  <c r="L29" i="3"/>
  <c r="L30" i="3"/>
  <c r="L32" i="3"/>
  <c r="L33" i="3"/>
  <c r="L34" i="3"/>
  <c r="L35" i="3"/>
  <c r="L36" i="3"/>
  <c r="L37" i="3"/>
  <c r="L39" i="3"/>
  <c r="L40" i="3"/>
  <c r="L41" i="3"/>
  <c r="L42" i="3"/>
  <c r="L43" i="3"/>
  <c r="L44" i="3"/>
  <c r="L46" i="3"/>
  <c r="L47" i="3"/>
  <c r="L48" i="3"/>
  <c r="L49" i="3"/>
  <c r="L50" i="3"/>
  <c r="L51" i="3"/>
  <c r="L53" i="3"/>
  <c r="L54" i="3"/>
  <c r="L55" i="3"/>
  <c r="L56" i="3"/>
  <c r="L57" i="3"/>
  <c r="L58" i="3"/>
  <c r="L101" i="3"/>
  <c r="N93" i="3"/>
  <c r="N89" i="3"/>
  <c r="X5" i="3"/>
  <c r="BL48" i="3"/>
  <c r="BL49" i="3"/>
  <c r="BL50" i="3"/>
  <c r="BL51" i="3"/>
  <c r="BL55" i="3"/>
  <c r="BL56" i="3"/>
  <c r="BL57" i="3"/>
  <c r="BL58" i="3"/>
  <c r="BL34" i="3"/>
  <c r="BL35" i="3"/>
  <c r="BL36" i="3"/>
  <c r="BL37" i="3"/>
  <c r="BL41" i="3"/>
  <c r="BL42" i="3"/>
  <c r="BL43" i="3"/>
  <c r="BL44" i="3"/>
  <c r="BL20" i="3"/>
  <c r="BL21" i="3"/>
  <c r="BL22" i="3"/>
  <c r="BL23" i="3"/>
  <c r="BL27" i="3"/>
  <c r="BL28" i="3"/>
  <c r="BL29" i="3"/>
  <c r="BL30" i="3"/>
  <c r="BL13" i="3"/>
  <c r="BL14" i="3"/>
  <c r="BL15" i="3"/>
  <c r="BL16" i="3"/>
  <c r="C60" i="3"/>
  <c r="B60" i="3"/>
  <c r="BS58" i="3"/>
  <c r="BT58" i="3"/>
  <c r="BS56" i="3"/>
  <c r="BT56" i="3"/>
  <c r="BS57" i="3"/>
  <c r="BT57" i="3"/>
  <c r="CN58" i="3" a="1"/>
  <c r="CN58" i="3"/>
  <c r="BS55" i="3"/>
  <c r="BT55" i="3"/>
  <c r="BU58" i="3"/>
  <c r="BU56" i="3"/>
  <c r="BU57" i="3"/>
  <c r="CL58" i="3" a="1"/>
  <c r="CL58" i="3"/>
  <c r="BU55" i="3"/>
  <c r="CK58" i="3" a="1"/>
  <c r="CK58" i="3"/>
  <c r="CH58" i="3" a="1"/>
  <c r="CH58" i="3"/>
  <c r="CG58" i="3" a="1"/>
  <c r="CG58" i="3"/>
  <c r="CF58" i="3" a="1"/>
  <c r="CF58" i="3"/>
  <c r="CE58" i="3" a="1"/>
  <c r="CE58" i="3"/>
  <c r="CD58" i="3" a="1"/>
  <c r="CD58" i="3"/>
  <c r="CC58" i="3" a="1"/>
  <c r="CC58" i="3"/>
  <c r="CB58" i="3" a="1"/>
  <c r="CB58" i="3"/>
  <c r="BW58" i="3"/>
  <c r="BV58" i="3"/>
  <c r="AW58" i="3"/>
  <c r="AV58" i="3"/>
  <c r="AP58" i="3"/>
  <c r="AC58" i="3"/>
  <c r="W58" i="3"/>
  <c r="V58" i="3"/>
  <c r="U58" i="3"/>
  <c r="T58" i="3"/>
  <c r="S58" i="3"/>
  <c r="R58" i="3"/>
  <c r="P58" i="3"/>
  <c r="BV57" i="3"/>
  <c r="BW55" i="3"/>
  <c r="BW57" i="3"/>
  <c r="BV55" i="3"/>
  <c r="BV56" i="3"/>
  <c r="BW56" i="3"/>
  <c r="CV57" i="3" a="1"/>
  <c r="CV57" i="3"/>
  <c r="CU57" i="3" a="1"/>
  <c r="CU57" i="3"/>
  <c r="CT57" i="3" a="1"/>
  <c r="CT57" i="3"/>
  <c r="CS57" i="3" a="1"/>
  <c r="CS57" i="3"/>
  <c r="CR57" i="3" a="1"/>
  <c r="CR57" i="3"/>
  <c r="CQ57" i="3" a="1"/>
  <c r="CQ57" i="3"/>
  <c r="CP57" i="3" a="1"/>
  <c r="CP57" i="3"/>
  <c r="CO57" i="3" a="1"/>
  <c r="CO57" i="3"/>
  <c r="CN57" i="3" a="1"/>
  <c r="CN57" i="3"/>
  <c r="CM57" i="3" a="1"/>
  <c r="CM57" i="3"/>
  <c r="CL57" i="3" a="1"/>
  <c r="CL57" i="3"/>
  <c r="CK57" i="3" a="1"/>
  <c r="CK57" i="3"/>
  <c r="CJ57" i="3" a="1"/>
  <c r="CJ57" i="3"/>
  <c r="CI57" i="3" a="1"/>
  <c r="CI57" i="3"/>
  <c r="CH57" i="3" a="1"/>
  <c r="CH57" i="3"/>
  <c r="CG57" i="3" a="1"/>
  <c r="CG57" i="3"/>
  <c r="CF57" i="3" a="1"/>
  <c r="CF57" i="3"/>
  <c r="CE57" i="3" a="1"/>
  <c r="CE57" i="3"/>
  <c r="CD57" i="3" a="1"/>
  <c r="CD57" i="3"/>
  <c r="CC57" i="3" a="1"/>
  <c r="CC57" i="3"/>
  <c r="CB57" i="3" a="1"/>
  <c r="CB57" i="3"/>
  <c r="CA57" i="3" a="1"/>
  <c r="CA57" i="3"/>
  <c r="AW57" i="3"/>
  <c r="AV57" i="3"/>
  <c r="AP57" i="3"/>
  <c r="AC57" i="3"/>
  <c r="W57" i="3"/>
  <c r="V57" i="3"/>
  <c r="U57" i="3"/>
  <c r="T57" i="3"/>
  <c r="S57" i="3"/>
  <c r="R57" i="3"/>
  <c r="P57" i="3"/>
  <c r="CV56" i="3" a="1"/>
  <c r="CV56" i="3"/>
  <c r="CU56" i="3" a="1"/>
  <c r="CU56" i="3"/>
  <c r="CT56" i="3" a="1"/>
  <c r="CT56" i="3"/>
  <c r="CS56" i="3" a="1"/>
  <c r="CS56" i="3"/>
  <c r="CR56" i="3" a="1"/>
  <c r="CR56" i="3"/>
  <c r="CQ56" i="3" a="1"/>
  <c r="CQ56" i="3"/>
  <c r="CP56" i="3" a="1"/>
  <c r="CP56" i="3"/>
  <c r="CO56" i="3" a="1"/>
  <c r="CO56" i="3"/>
  <c r="CN56" i="3" a="1"/>
  <c r="CN56" i="3"/>
  <c r="CM56" i="3" a="1"/>
  <c r="CM56" i="3"/>
  <c r="CL56" i="3" a="1"/>
  <c r="CL56" i="3"/>
  <c r="CK56" i="3" a="1"/>
  <c r="CK56" i="3"/>
  <c r="CJ56" i="3" a="1"/>
  <c r="CJ56" i="3"/>
  <c r="CI56" i="3" a="1"/>
  <c r="CI56" i="3"/>
  <c r="CH56" i="3" a="1"/>
  <c r="CH56" i="3"/>
  <c r="CG56" i="3" a="1"/>
  <c r="CG56" i="3"/>
  <c r="CF56" i="3" a="1"/>
  <c r="CF56" i="3"/>
  <c r="CE56" i="3" a="1"/>
  <c r="CE56" i="3"/>
  <c r="CD56" i="3" a="1"/>
  <c r="CD56" i="3"/>
  <c r="CC56" i="3" a="1"/>
  <c r="CC56" i="3"/>
  <c r="CB56" i="3" a="1"/>
  <c r="CB56" i="3"/>
  <c r="CA56" i="3" a="1"/>
  <c r="CA56" i="3"/>
  <c r="AW56" i="3"/>
  <c r="AV56" i="3"/>
  <c r="AP56" i="3"/>
  <c r="AC56" i="3"/>
  <c r="W56" i="3"/>
  <c r="V56" i="3"/>
  <c r="U56" i="3"/>
  <c r="T56" i="3"/>
  <c r="S56" i="3"/>
  <c r="R56" i="3"/>
  <c r="P56" i="3"/>
  <c r="CV55" i="3" a="1"/>
  <c r="CV55" i="3"/>
  <c r="CU55" i="3" a="1"/>
  <c r="CU55" i="3"/>
  <c r="CT55" i="3" a="1"/>
  <c r="CT55" i="3"/>
  <c r="CS55" i="3" a="1"/>
  <c r="CS55" i="3"/>
  <c r="CR55" i="3" a="1"/>
  <c r="CR55" i="3"/>
  <c r="CQ55" i="3" a="1"/>
  <c r="CQ55" i="3"/>
  <c r="CP55" i="3" a="1"/>
  <c r="CP55" i="3"/>
  <c r="CO55" i="3" a="1"/>
  <c r="CO55" i="3"/>
  <c r="CN55" i="3" a="1"/>
  <c r="CN55" i="3"/>
  <c r="CM55" i="3" a="1"/>
  <c r="CM55" i="3"/>
  <c r="CL55" i="3" a="1"/>
  <c r="CL55" i="3"/>
  <c r="CK55" i="3" a="1"/>
  <c r="CK55" i="3"/>
  <c r="CJ55" i="3" a="1"/>
  <c r="CJ55" i="3"/>
  <c r="CI55" i="3" a="1"/>
  <c r="CI55" i="3"/>
  <c r="CH55" i="3" a="1"/>
  <c r="CH55" i="3"/>
  <c r="CG55" i="3" a="1"/>
  <c r="CG55" i="3"/>
  <c r="CF55" i="3" a="1"/>
  <c r="CF55" i="3"/>
  <c r="CE55" i="3" a="1"/>
  <c r="CE55" i="3"/>
  <c r="CD55" i="3" a="1"/>
  <c r="CD55" i="3"/>
  <c r="CC55" i="3" a="1"/>
  <c r="CC55" i="3"/>
  <c r="CB55" i="3" a="1"/>
  <c r="CB55" i="3"/>
  <c r="AW55" i="3"/>
  <c r="AV55" i="3"/>
  <c r="AP55" i="3"/>
  <c r="AC55" i="3"/>
  <c r="W55" i="3"/>
  <c r="V55" i="3"/>
  <c r="U55" i="3"/>
  <c r="T55" i="3"/>
  <c r="S55" i="3"/>
  <c r="R55" i="3"/>
  <c r="P55" i="3"/>
  <c r="BD54" i="3"/>
  <c r="BJ54" i="3"/>
  <c r="BC54" i="3"/>
  <c r="BI54" i="3"/>
  <c r="BB54" i="3"/>
  <c r="BH54" i="3"/>
  <c r="BA54" i="3"/>
  <c r="BG54" i="3"/>
  <c r="X54" i="3"/>
  <c r="CX53" i="3"/>
  <c r="CW53" i="3"/>
  <c r="CN53" i="3"/>
  <c r="CL53" i="3"/>
  <c r="CK53" i="3"/>
  <c r="CH53" i="3"/>
  <c r="CG53" i="3"/>
  <c r="CF53" i="3"/>
  <c r="CE53" i="3"/>
  <c r="CD53" i="3"/>
  <c r="CC53" i="3"/>
  <c r="CB53" i="3"/>
  <c r="AV53" i="3"/>
  <c r="BS51" i="3"/>
  <c r="BT51" i="3"/>
  <c r="BS49" i="3"/>
  <c r="BT49" i="3"/>
  <c r="BS50" i="3"/>
  <c r="BT50" i="3"/>
  <c r="CN51" i="3" a="1"/>
  <c r="CN51" i="3"/>
  <c r="BS48" i="3"/>
  <c r="BT48" i="3"/>
  <c r="BU51" i="3"/>
  <c r="BU49" i="3"/>
  <c r="BU50" i="3"/>
  <c r="CL51" i="3" a="1"/>
  <c r="CL51" i="3"/>
  <c r="BU48" i="3"/>
  <c r="CK51" i="3" a="1"/>
  <c r="CK51" i="3"/>
  <c r="CH51" i="3" a="1"/>
  <c r="CH51" i="3"/>
  <c r="CG51" i="3" a="1"/>
  <c r="CG51" i="3"/>
  <c r="CF51" i="3" a="1"/>
  <c r="CF51" i="3"/>
  <c r="CE51" i="3" a="1"/>
  <c r="CE51" i="3"/>
  <c r="CD51" i="3" a="1"/>
  <c r="CD51" i="3"/>
  <c r="CC51" i="3" a="1"/>
  <c r="CC51" i="3"/>
  <c r="CB51" i="3" a="1"/>
  <c r="CB51" i="3"/>
  <c r="BW51" i="3"/>
  <c r="BV51" i="3"/>
  <c r="AW51" i="3"/>
  <c r="AV51" i="3"/>
  <c r="AP51" i="3"/>
  <c r="AC51" i="3"/>
  <c r="W51" i="3"/>
  <c r="V51" i="3"/>
  <c r="U51" i="3"/>
  <c r="T51" i="3"/>
  <c r="S51" i="3"/>
  <c r="R51" i="3"/>
  <c r="P51" i="3"/>
  <c r="BV50" i="3"/>
  <c r="BW48" i="3"/>
  <c r="BW50" i="3"/>
  <c r="BV48" i="3"/>
  <c r="BV49" i="3"/>
  <c r="BW49" i="3"/>
  <c r="CV50" i="3" a="1"/>
  <c r="CV50" i="3"/>
  <c r="CU50" i="3" a="1"/>
  <c r="CU50" i="3"/>
  <c r="CT50" i="3" a="1"/>
  <c r="CT50" i="3"/>
  <c r="CS50" i="3" a="1"/>
  <c r="CS50" i="3"/>
  <c r="CR50" i="3" a="1"/>
  <c r="CR50" i="3"/>
  <c r="CQ50" i="3" a="1"/>
  <c r="CQ50" i="3"/>
  <c r="CP50" i="3" a="1"/>
  <c r="CP50" i="3"/>
  <c r="CO50" i="3" a="1"/>
  <c r="CO50" i="3"/>
  <c r="CN50" i="3" a="1"/>
  <c r="CN50" i="3"/>
  <c r="CM50" i="3" a="1"/>
  <c r="CM50" i="3"/>
  <c r="CL50" i="3" a="1"/>
  <c r="CL50" i="3"/>
  <c r="CK50" i="3" a="1"/>
  <c r="CK50" i="3"/>
  <c r="CJ50" i="3" a="1"/>
  <c r="CJ50" i="3"/>
  <c r="CI50" i="3" a="1"/>
  <c r="CI50" i="3"/>
  <c r="CH50" i="3" a="1"/>
  <c r="CH50" i="3"/>
  <c r="CG50" i="3" a="1"/>
  <c r="CG50" i="3"/>
  <c r="CF50" i="3" a="1"/>
  <c r="CF50" i="3"/>
  <c r="CE50" i="3" a="1"/>
  <c r="CE50" i="3"/>
  <c r="CD50" i="3" a="1"/>
  <c r="CD50" i="3"/>
  <c r="CC50" i="3" a="1"/>
  <c r="CC50" i="3"/>
  <c r="CB50" i="3" a="1"/>
  <c r="CB50" i="3"/>
  <c r="CA50" i="3" a="1"/>
  <c r="CA50" i="3"/>
  <c r="AW50" i="3"/>
  <c r="AV50" i="3"/>
  <c r="AP50" i="3"/>
  <c r="AC50" i="3"/>
  <c r="W50" i="3"/>
  <c r="V50" i="3"/>
  <c r="U50" i="3"/>
  <c r="T50" i="3"/>
  <c r="S50" i="3"/>
  <c r="R50" i="3"/>
  <c r="P50" i="3"/>
  <c r="CV49" i="3" a="1"/>
  <c r="CV49" i="3"/>
  <c r="CU49" i="3" a="1"/>
  <c r="CU49" i="3"/>
  <c r="CT49" i="3" a="1"/>
  <c r="CT49" i="3"/>
  <c r="CS49" i="3" a="1"/>
  <c r="CS49" i="3"/>
  <c r="CR49" i="3" a="1"/>
  <c r="CR49" i="3"/>
  <c r="CQ49" i="3" a="1"/>
  <c r="CQ49" i="3"/>
  <c r="CP49" i="3" a="1"/>
  <c r="CP49" i="3"/>
  <c r="CO49" i="3" a="1"/>
  <c r="CO49" i="3"/>
  <c r="CN49" i="3" a="1"/>
  <c r="CN49" i="3"/>
  <c r="CM49" i="3" a="1"/>
  <c r="CM49" i="3"/>
  <c r="CL49" i="3" a="1"/>
  <c r="CL49" i="3"/>
  <c r="CK49" i="3" a="1"/>
  <c r="CK49" i="3"/>
  <c r="CJ49" i="3" a="1"/>
  <c r="CJ49" i="3"/>
  <c r="CI49" i="3" a="1"/>
  <c r="CI49" i="3"/>
  <c r="CH49" i="3" a="1"/>
  <c r="CH49" i="3"/>
  <c r="CG49" i="3" a="1"/>
  <c r="CG49" i="3"/>
  <c r="CF49" i="3" a="1"/>
  <c r="CF49" i="3"/>
  <c r="CE49" i="3" a="1"/>
  <c r="CE49" i="3"/>
  <c r="CD49" i="3" a="1"/>
  <c r="CD49" i="3"/>
  <c r="CC49" i="3" a="1"/>
  <c r="CC49" i="3"/>
  <c r="CB49" i="3" a="1"/>
  <c r="CB49" i="3"/>
  <c r="CA49" i="3" a="1"/>
  <c r="CA49" i="3"/>
  <c r="AW49" i="3"/>
  <c r="AV49" i="3"/>
  <c r="AP49" i="3"/>
  <c r="AC49" i="3"/>
  <c r="W49" i="3"/>
  <c r="V49" i="3"/>
  <c r="U49" i="3"/>
  <c r="T49" i="3"/>
  <c r="S49" i="3"/>
  <c r="R49" i="3"/>
  <c r="P49" i="3"/>
  <c r="CV48" i="3" a="1"/>
  <c r="CV48" i="3"/>
  <c r="CU48" i="3" a="1"/>
  <c r="CU48" i="3"/>
  <c r="CT48" i="3" a="1"/>
  <c r="CT48" i="3"/>
  <c r="CS48" i="3" a="1"/>
  <c r="CS48" i="3"/>
  <c r="CR48" i="3" a="1"/>
  <c r="CR48" i="3"/>
  <c r="CQ48" i="3" a="1"/>
  <c r="CQ48" i="3"/>
  <c r="CP48" i="3" a="1"/>
  <c r="CP48" i="3"/>
  <c r="CO48" i="3" a="1"/>
  <c r="CO48" i="3"/>
  <c r="CN48" i="3" a="1"/>
  <c r="CN48" i="3"/>
  <c r="CM48" i="3" a="1"/>
  <c r="CM48" i="3"/>
  <c r="CL48" i="3" a="1"/>
  <c r="CL48" i="3"/>
  <c r="CK48" i="3" a="1"/>
  <c r="CK48" i="3"/>
  <c r="CJ48" i="3" a="1"/>
  <c r="CJ48" i="3"/>
  <c r="CI48" i="3" a="1"/>
  <c r="CI48" i="3"/>
  <c r="CH48" i="3" a="1"/>
  <c r="CH48" i="3"/>
  <c r="CG48" i="3" a="1"/>
  <c r="CG48" i="3"/>
  <c r="CF48" i="3" a="1"/>
  <c r="CF48" i="3"/>
  <c r="CE48" i="3" a="1"/>
  <c r="CE48" i="3"/>
  <c r="CD48" i="3" a="1"/>
  <c r="CD48" i="3"/>
  <c r="CC48" i="3" a="1"/>
  <c r="CC48" i="3"/>
  <c r="CB48" i="3" a="1"/>
  <c r="CB48" i="3"/>
  <c r="AW48" i="3"/>
  <c r="AV48" i="3"/>
  <c r="AP48" i="3"/>
  <c r="AC48" i="3"/>
  <c r="W48" i="3"/>
  <c r="V48" i="3"/>
  <c r="U48" i="3"/>
  <c r="T48" i="3"/>
  <c r="S48" i="3"/>
  <c r="R48" i="3"/>
  <c r="P48" i="3"/>
  <c r="BD47" i="3"/>
  <c r="BJ47" i="3"/>
  <c r="BC47" i="3"/>
  <c r="BI47" i="3"/>
  <c r="BB47" i="3"/>
  <c r="BH47" i="3"/>
  <c r="BA47" i="3"/>
  <c r="BG47" i="3"/>
  <c r="X47" i="3"/>
  <c r="CX46" i="3"/>
  <c r="CW46" i="3"/>
  <c r="CN46" i="3"/>
  <c r="CL46" i="3"/>
  <c r="CK46" i="3"/>
  <c r="CH46" i="3"/>
  <c r="CG46" i="3"/>
  <c r="CF46" i="3"/>
  <c r="CE46" i="3"/>
  <c r="CD46" i="3"/>
  <c r="CC46" i="3"/>
  <c r="CB46" i="3"/>
  <c r="AV46" i="3"/>
  <c r="BS44" i="3"/>
  <c r="BT44" i="3"/>
  <c r="BS42" i="3"/>
  <c r="BT42" i="3"/>
  <c r="BS43" i="3"/>
  <c r="BT43" i="3"/>
  <c r="CN44" i="3" a="1"/>
  <c r="CN44" i="3"/>
  <c r="BS41" i="3"/>
  <c r="BT41" i="3"/>
  <c r="BU44" i="3"/>
  <c r="BU42" i="3"/>
  <c r="BU43" i="3"/>
  <c r="CL44" i="3" a="1"/>
  <c r="CL44" i="3"/>
  <c r="BU41" i="3"/>
  <c r="CK44" i="3" a="1"/>
  <c r="CK44" i="3"/>
  <c r="CH44" i="3" a="1"/>
  <c r="CH44" i="3"/>
  <c r="CG44" i="3" a="1"/>
  <c r="CG44" i="3"/>
  <c r="CF44" i="3" a="1"/>
  <c r="CF44" i="3"/>
  <c r="CE44" i="3" a="1"/>
  <c r="CE44" i="3"/>
  <c r="CD44" i="3" a="1"/>
  <c r="CD44" i="3"/>
  <c r="CC44" i="3" a="1"/>
  <c r="CC44" i="3"/>
  <c r="CB44" i="3" a="1"/>
  <c r="CB44" i="3"/>
  <c r="BW44" i="3"/>
  <c r="BV44" i="3"/>
  <c r="AW44" i="3"/>
  <c r="AV44" i="3"/>
  <c r="AP44" i="3"/>
  <c r="AC44" i="3"/>
  <c r="W44" i="3"/>
  <c r="V44" i="3"/>
  <c r="U44" i="3"/>
  <c r="T44" i="3"/>
  <c r="S44" i="3"/>
  <c r="R44" i="3"/>
  <c r="P44" i="3"/>
  <c r="BV43" i="3"/>
  <c r="BW41" i="3"/>
  <c r="BW43" i="3"/>
  <c r="BV41" i="3"/>
  <c r="BV42" i="3"/>
  <c r="BW42" i="3"/>
  <c r="CV43" i="3" a="1"/>
  <c r="CV43" i="3"/>
  <c r="CU43" i="3" a="1"/>
  <c r="CU43" i="3"/>
  <c r="CT43" i="3" a="1"/>
  <c r="CT43" i="3"/>
  <c r="CS43" i="3" a="1"/>
  <c r="CS43" i="3"/>
  <c r="CR43" i="3" a="1"/>
  <c r="CR43" i="3"/>
  <c r="CQ43" i="3" a="1"/>
  <c r="CQ43" i="3"/>
  <c r="CP43" i="3" a="1"/>
  <c r="CP43" i="3"/>
  <c r="CO43" i="3" a="1"/>
  <c r="CO43" i="3"/>
  <c r="CN43" i="3" a="1"/>
  <c r="CN43" i="3"/>
  <c r="CM43" i="3" a="1"/>
  <c r="CM43" i="3"/>
  <c r="CL43" i="3" a="1"/>
  <c r="CL43" i="3"/>
  <c r="CK43" i="3" a="1"/>
  <c r="CK43" i="3"/>
  <c r="CJ43" i="3" a="1"/>
  <c r="CJ43" i="3"/>
  <c r="CI43" i="3" a="1"/>
  <c r="CI43" i="3"/>
  <c r="CH43" i="3" a="1"/>
  <c r="CH43" i="3"/>
  <c r="CG43" i="3" a="1"/>
  <c r="CG43" i="3"/>
  <c r="CF43" i="3" a="1"/>
  <c r="CF43" i="3"/>
  <c r="CE43" i="3" a="1"/>
  <c r="CE43" i="3"/>
  <c r="CD43" i="3" a="1"/>
  <c r="CD43" i="3"/>
  <c r="CC43" i="3" a="1"/>
  <c r="CC43" i="3"/>
  <c r="CB43" i="3" a="1"/>
  <c r="CB43" i="3"/>
  <c r="CA43" i="3" a="1"/>
  <c r="CA43" i="3"/>
  <c r="AW43" i="3"/>
  <c r="AV43" i="3"/>
  <c r="AP43" i="3"/>
  <c r="AC43" i="3"/>
  <c r="W43" i="3"/>
  <c r="V43" i="3"/>
  <c r="U43" i="3"/>
  <c r="T43" i="3"/>
  <c r="S43" i="3"/>
  <c r="R43" i="3"/>
  <c r="P43" i="3"/>
  <c r="CV42" i="3" a="1"/>
  <c r="CV42" i="3"/>
  <c r="CU42" i="3" a="1"/>
  <c r="CU42" i="3"/>
  <c r="CT42" i="3" a="1"/>
  <c r="CT42" i="3"/>
  <c r="CS42" i="3" a="1"/>
  <c r="CS42" i="3"/>
  <c r="CR42" i="3" a="1"/>
  <c r="CR42" i="3"/>
  <c r="CQ42" i="3" a="1"/>
  <c r="CQ42" i="3"/>
  <c r="CP42" i="3" a="1"/>
  <c r="CP42" i="3"/>
  <c r="CO42" i="3" a="1"/>
  <c r="CO42" i="3"/>
  <c r="CN42" i="3" a="1"/>
  <c r="CN42" i="3"/>
  <c r="CM42" i="3" a="1"/>
  <c r="CM42" i="3"/>
  <c r="CL42" i="3" a="1"/>
  <c r="CL42" i="3"/>
  <c r="CK42" i="3" a="1"/>
  <c r="CK42" i="3"/>
  <c r="CJ42" i="3" a="1"/>
  <c r="CJ42" i="3"/>
  <c r="CI42" i="3" a="1"/>
  <c r="CI42" i="3"/>
  <c r="CH42" i="3" a="1"/>
  <c r="CH42" i="3"/>
  <c r="CG42" i="3" a="1"/>
  <c r="CG42" i="3"/>
  <c r="CF42" i="3" a="1"/>
  <c r="CF42" i="3"/>
  <c r="CE42" i="3" a="1"/>
  <c r="CE42" i="3"/>
  <c r="CD42" i="3" a="1"/>
  <c r="CD42" i="3"/>
  <c r="CC42" i="3" a="1"/>
  <c r="CC42" i="3"/>
  <c r="CB42" i="3" a="1"/>
  <c r="CB42" i="3"/>
  <c r="CA42" i="3" a="1"/>
  <c r="CA42" i="3"/>
  <c r="AW42" i="3"/>
  <c r="AV42" i="3"/>
  <c r="AP42" i="3"/>
  <c r="AC42" i="3"/>
  <c r="W42" i="3"/>
  <c r="V42" i="3"/>
  <c r="U42" i="3"/>
  <c r="T42" i="3"/>
  <c r="S42" i="3"/>
  <c r="R42" i="3"/>
  <c r="P42" i="3"/>
  <c r="CV41" i="3" a="1"/>
  <c r="CV41" i="3"/>
  <c r="CU41" i="3" a="1"/>
  <c r="CU41" i="3"/>
  <c r="CT41" i="3" a="1"/>
  <c r="CT41" i="3"/>
  <c r="CS41" i="3" a="1"/>
  <c r="CS41" i="3"/>
  <c r="CR41" i="3" a="1"/>
  <c r="CR41" i="3"/>
  <c r="CQ41" i="3" a="1"/>
  <c r="CQ41" i="3"/>
  <c r="CP41" i="3" a="1"/>
  <c r="CP41" i="3"/>
  <c r="CO41" i="3" a="1"/>
  <c r="CO41" i="3"/>
  <c r="CN41" i="3" a="1"/>
  <c r="CN41" i="3"/>
  <c r="CM41" i="3" a="1"/>
  <c r="CM41" i="3"/>
  <c r="CL41" i="3" a="1"/>
  <c r="CL41" i="3"/>
  <c r="CK41" i="3" a="1"/>
  <c r="CK41" i="3"/>
  <c r="CJ41" i="3" a="1"/>
  <c r="CJ41" i="3"/>
  <c r="CI41" i="3" a="1"/>
  <c r="CI41" i="3"/>
  <c r="CH41" i="3" a="1"/>
  <c r="CH41" i="3"/>
  <c r="CG41" i="3" a="1"/>
  <c r="CG41" i="3"/>
  <c r="CF41" i="3" a="1"/>
  <c r="CF41" i="3"/>
  <c r="CE41" i="3" a="1"/>
  <c r="CE41" i="3"/>
  <c r="CD41" i="3" a="1"/>
  <c r="CD41" i="3"/>
  <c r="CC41" i="3" a="1"/>
  <c r="CC41" i="3"/>
  <c r="CB41" i="3" a="1"/>
  <c r="CB41" i="3"/>
  <c r="AW41" i="3"/>
  <c r="AV41" i="3"/>
  <c r="AP41" i="3"/>
  <c r="AC41" i="3"/>
  <c r="W41" i="3"/>
  <c r="V41" i="3"/>
  <c r="U41" i="3"/>
  <c r="T41" i="3"/>
  <c r="S41" i="3"/>
  <c r="R41" i="3"/>
  <c r="P41" i="3"/>
  <c r="BD40" i="3"/>
  <c r="BJ40" i="3"/>
  <c r="BC40" i="3"/>
  <c r="BI40" i="3"/>
  <c r="BB40" i="3"/>
  <c r="BH40" i="3"/>
  <c r="BA40" i="3"/>
  <c r="BG40" i="3"/>
  <c r="X40" i="3"/>
  <c r="CX39" i="3"/>
  <c r="CW39" i="3"/>
  <c r="CN39" i="3"/>
  <c r="CL39" i="3"/>
  <c r="CK39" i="3"/>
  <c r="CH39" i="3"/>
  <c r="CG39" i="3"/>
  <c r="CF39" i="3"/>
  <c r="CE39" i="3"/>
  <c r="CD39" i="3"/>
  <c r="CC39" i="3"/>
  <c r="CB39" i="3"/>
  <c r="AV39" i="3"/>
  <c r="BS37" i="3"/>
  <c r="BT37" i="3"/>
  <c r="BS35" i="3"/>
  <c r="BT35" i="3"/>
  <c r="BS36" i="3"/>
  <c r="BT36" i="3"/>
  <c r="CN37" i="3" a="1"/>
  <c r="CN37" i="3"/>
  <c r="BS34" i="3"/>
  <c r="BT34" i="3"/>
  <c r="BU37" i="3"/>
  <c r="BU35" i="3"/>
  <c r="BU36" i="3"/>
  <c r="CL37" i="3" a="1"/>
  <c r="CL37" i="3"/>
  <c r="BU34" i="3"/>
  <c r="CK37" i="3" a="1"/>
  <c r="CK37" i="3"/>
  <c r="CH37" i="3" a="1"/>
  <c r="CH37" i="3"/>
  <c r="CG37" i="3" a="1"/>
  <c r="CG37" i="3"/>
  <c r="CF37" i="3" a="1"/>
  <c r="CF37" i="3"/>
  <c r="CE37" i="3" a="1"/>
  <c r="CE37" i="3"/>
  <c r="CD37" i="3" a="1"/>
  <c r="CD37" i="3"/>
  <c r="CC37" i="3" a="1"/>
  <c r="CC37" i="3"/>
  <c r="CB37" i="3" a="1"/>
  <c r="CB37" i="3"/>
  <c r="BW37" i="3"/>
  <c r="BV37" i="3"/>
  <c r="AW37" i="3"/>
  <c r="AV37" i="3"/>
  <c r="AP37" i="3"/>
  <c r="AC37" i="3"/>
  <c r="W37" i="3"/>
  <c r="V37" i="3"/>
  <c r="U37" i="3"/>
  <c r="T37" i="3"/>
  <c r="S37" i="3"/>
  <c r="R37" i="3"/>
  <c r="P37" i="3"/>
  <c r="BV36" i="3"/>
  <c r="BW34" i="3"/>
  <c r="BW36" i="3"/>
  <c r="BV34" i="3"/>
  <c r="BV35" i="3"/>
  <c r="BW35" i="3"/>
  <c r="CV36" i="3" a="1"/>
  <c r="CV36" i="3"/>
  <c r="CU36" i="3" a="1"/>
  <c r="CU36" i="3"/>
  <c r="CT36" i="3" a="1"/>
  <c r="CT36" i="3"/>
  <c r="CS36" i="3" a="1"/>
  <c r="CS36" i="3"/>
  <c r="CR36" i="3" a="1"/>
  <c r="CR36" i="3"/>
  <c r="CQ36" i="3" a="1"/>
  <c r="CQ36" i="3"/>
  <c r="CP36" i="3" a="1"/>
  <c r="CP36" i="3"/>
  <c r="CO36" i="3" a="1"/>
  <c r="CO36" i="3"/>
  <c r="CN36" i="3" a="1"/>
  <c r="CN36" i="3"/>
  <c r="CM36" i="3" a="1"/>
  <c r="CM36" i="3"/>
  <c r="CL36" i="3" a="1"/>
  <c r="CL36" i="3"/>
  <c r="CK36" i="3" a="1"/>
  <c r="CK36" i="3"/>
  <c r="CJ36" i="3" a="1"/>
  <c r="CJ36" i="3"/>
  <c r="CI36" i="3" a="1"/>
  <c r="CI36" i="3"/>
  <c r="CH36" i="3" a="1"/>
  <c r="CH36" i="3"/>
  <c r="CG36" i="3" a="1"/>
  <c r="CG36" i="3"/>
  <c r="CF36" i="3" a="1"/>
  <c r="CF36" i="3"/>
  <c r="CE36" i="3" a="1"/>
  <c r="CE36" i="3"/>
  <c r="CD36" i="3" a="1"/>
  <c r="CD36" i="3"/>
  <c r="CC36" i="3" a="1"/>
  <c r="CC36" i="3"/>
  <c r="CB36" i="3" a="1"/>
  <c r="CB36" i="3"/>
  <c r="CA36" i="3" a="1"/>
  <c r="CA36" i="3"/>
  <c r="AW36" i="3"/>
  <c r="AV36" i="3"/>
  <c r="AP36" i="3"/>
  <c r="AC36" i="3"/>
  <c r="W36" i="3"/>
  <c r="V36" i="3"/>
  <c r="U36" i="3"/>
  <c r="T36" i="3"/>
  <c r="S36" i="3"/>
  <c r="R36" i="3"/>
  <c r="P36" i="3"/>
  <c r="CV35" i="3" a="1"/>
  <c r="CV35" i="3"/>
  <c r="CU35" i="3" a="1"/>
  <c r="CU35" i="3"/>
  <c r="CT35" i="3" a="1"/>
  <c r="CT35" i="3"/>
  <c r="CS35" i="3" a="1"/>
  <c r="CS35" i="3"/>
  <c r="CR35" i="3" a="1"/>
  <c r="CR35" i="3"/>
  <c r="CQ35" i="3" a="1"/>
  <c r="CQ35" i="3"/>
  <c r="CP35" i="3" a="1"/>
  <c r="CP35" i="3"/>
  <c r="CO35" i="3" a="1"/>
  <c r="CO35" i="3"/>
  <c r="CN35" i="3" a="1"/>
  <c r="CN35" i="3"/>
  <c r="CM35" i="3" a="1"/>
  <c r="CM35" i="3"/>
  <c r="CL35" i="3" a="1"/>
  <c r="CL35" i="3"/>
  <c r="CK35" i="3" a="1"/>
  <c r="CK35" i="3"/>
  <c r="CJ35" i="3" a="1"/>
  <c r="CJ35" i="3"/>
  <c r="CI35" i="3" a="1"/>
  <c r="CI35" i="3"/>
  <c r="CH35" i="3" a="1"/>
  <c r="CH35" i="3"/>
  <c r="CG35" i="3" a="1"/>
  <c r="CG35" i="3"/>
  <c r="CF35" i="3" a="1"/>
  <c r="CF35" i="3"/>
  <c r="CE35" i="3" a="1"/>
  <c r="CE35" i="3"/>
  <c r="CD35" i="3" a="1"/>
  <c r="CD35" i="3"/>
  <c r="CC35" i="3" a="1"/>
  <c r="CC35" i="3"/>
  <c r="CB35" i="3" a="1"/>
  <c r="CB35" i="3"/>
  <c r="CA35" i="3" a="1"/>
  <c r="CA35" i="3"/>
  <c r="AW35" i="3"/>
  <c r="AV35" i="3"/>
  <c r="AP35" i="3"/>
  <c r="AC35" i="3"/>
  <c r="W35" i="3"/>
  <c r="V35" i="3"/>
  <c r="U35" i="3"/>
  <c r="T35" i="3"/>
  <c r="S35" i="3"/>
  <c r="R35" i="3"/>
  <c r="P35" i="3"/>
  <c r="CV34" i="3" a="1"/>
  <c r="CV34" i="3"/>
  <c r="CU34" i="3" a="1"/>
  <c r="CU34" i="3"/>
  <c r="CT34" i="3" a="1"/>
  <c r="CT34" i="3"/>
  <c r="CS34" i="3" a="1"/>
  <c r="CS34" i="3"/>
  <c r="CR34" i="3" a="1"/>
  <c r="CR34" i="3"/>
  <c r="CQ34" i="3" a="1"/>
  <c r="CQ34" i="3"/>
  <c r="CP34" i="3" a="1"/>
  <c r="CP34" i="3"/>
  <c r="CO34" i="3" a="1"/>
  <c r="CO34" i="3"/>
  <c r="CN34" i="3" a="1"/>
  <c r="CN34" i="3"/>
  <c r="CM34" i="3" a="1"/>
  <c r="CM34" i="3"/>
  <c r="CL34" i="3" a="1"/>
  <c r="CL34" i="3"/>
  <c r="CK34" i="3" a="1"/>
  <c r="CK34" i="3"/>
  <c r="CJ34" i="3" a="1"/>
  <c r="CJ34" i="3"/>
  <c r="CI34" i="3" a="1"/>
  <c r="CI34" i="3"/>
  <c r="CH34" i="3" a="1"/>
  <c r="CH34" i="3"/>
  <c r="CG34" i="3" a="1"/>
  <c r="CG34" i="3"/>
  <c r="CF34" i="3" a="1"/>
  <c r="CF34" i="3"/>
  <c r="CE34" i="3" a="1"/>
  <c r="CE34" i="3"/>
  <c r="CD34" i="3" a="1"/>
  <c r="CD34" i="3"/>
  <c r="CC34" i="3" a="1"/>
  <c r="CC34" i="3"/>
  <c r="CB34" i="3" a="1"/>
  <c r="CB34" i="3"/>
  <c r="AW34" i="3"/>
  <c r="AV34" i="3"/>
  <c r="AP34" i="3"/>
  <c r="AC34" i="3"/>
  <c r="W34" i="3"/>
  <c r="V34" i="3"/>
  <c r="U34" i="3"/>
  <c r="T34" i="3"/>
  <c r="S34" i="3"/>
  <c r="R34" i="3"/>
  <c r="P34" i="3"/>
  <c r="BD33" i="3"/>
  <c r="BJ33" i="3"/>
  <c r="BC33" i="3"/>
  <c r="BI33" i="3"/>
  <c r="BB33" i="3"/>
  <c r="BH33" i="3"/>
  <c r="BA33" i="3"/>
  <c r="BG33" i="3"/>
  <c r="X33" i="3"/>
  <c r="CX32" i="3"/>
  <c r="CW32" i="3"/>
  <c r="CN32" i="3"/>
  <c r="CL32" i="3"/>
  <c r="CK32" i="3"/>
  <c r="CH32" i="3"/>
  <c r="CG32" i="3"/>
  <c r="CF32" i="3"/>
  <c r="CE32" i="3"/>
  <c r="CD32" i="3"/>
  <c r="CC32" i="3"/>
  <c r="CB32" i="3"/>
  <c r="AV32" i="3"/>
  <c r="BS30" i="3"/>
  <c r="BT30" i="3"/>
  <c r="BS28" i="3"/>
  <c r="BT28" i="3"/>
  <c r="BS29" i="3"/>
  <c r="BT29" i="3"/>
  <c r="CN30" i="3" a="1"/>
  <c r="CN30" i="3"/>
  <c r="BS27" i="3"/>
  <c r="BT27" i="3"/>
  <c r="BU30" i="3"/>
  <c r="BU28" i="3"/>
  <c r="BU29" i="3"/>
  <c r="CL30" i="3" a="1"/>
  <c r="CL30" i="3"/>
  <c r="BU27" i="3"/>
  <c r="CK30" i="3" a="1"/>
  <c r="CK30" i="3"/>
  <c r="CH30" i="3" a="1"/>
  <c r="CH30" i="3"/>
  <c r="CG30" i="3" a="1"/>
  <c r="CG30" i="3"/>
  <c r="CF30" i="3" a="1"/>
  <c r="CF30" i="3"/>
  <c r="CE30" i="3" a="1"/>
  <c r="CE30" i="3"/>
  <c r="CD30" i="3" a="1"/>
  <c r="CD30" i="3"/>
  <c r="CC30" i="3" a="1"/>
  <c r="CC30" i="3"/>
  <c r="CB30" i="3" a="1"/>
  <c r="CB30" i="3"/>
  <c r="BW30" i="3"/>
  <c r="BV30" i="3"/>
  <c r="AW30" i="3"/>
  <c r="AV30" i="3"/>
  <c r="AP30" i="3"/>
  <c r="AC30" i="3"/>
  <c r="W30" i="3"/>
  <c r="V30" i="3"/>
  <c r="U30" i="3"/>
  <c r="T30" i="3"/>
  <c r="S30" i="3"/>
  <c r="R30" i="3"/>
  <c r="P30" i="3"/>
  <c r="BV29" i="3"/>
  <c r="BW27" i="3"/>
  <c r="BW29" i="3"/>
  <c r="BV27" i="3"/>
  <c r="BV28" i="3"/>
  <c r="BW28" i="3"/>
  <c r="CV29" i="3" a="1"/>
  <c r="CV29" i="3"/>
  <c r="CU29" i="3" a="1"/>
  <c r="CU29" i="3"/>
  <c r="CT29" i="3" a="1"/>
  <c r="CT29" i="3"/>
  <c r="CS29" i="3" a="1"/>
  <c r="CS29" i="3"/>
  <c r="CR29" i="3" a="1"/>
  <c r="CR29" i="3"/>
  <c r="CQ29" i="3" a="1"/>
  <c r="CQ29" i="3"/>
  <c r="CP29" i="3" a="1"/>
  <c r="CP29" i="3"/>
  <c r="CO29" i="3" a="1"/>
  <c r="CO29" i="3"/>
  <c r="CN29" i="3" a="1"/>
  <c r="CN29" i="3"/>
  <c r="CM29" i="3" a="1"/>
  <c r="CM29" i="3"/>
  <c r="CL29" i="3" a="1"/>
  <c r="CL29" i="3"/>
  <c r="CK29" i="3" a="1"/>
  <c r="CK29" i="3"/>
  <c r="CJ29" i="3" a="1"/>
  <c r="CJ29" i="3"/>
  <c r="CI29" i="3" a="1"/>
  <c r="CI29" i="3"/>
  <c r="CH29" i="3" a="1"/>
  <c r="CH29" i="3"/>
  <c r="CG29" i="3" a="1"/>
  <c r="CG29" i="3"/>
  <c r="CF29" i="3" a="1"/>
  <c r="CF29" i="3"/>
  <c r="CE29" i="3" a="1"/>
  <c r="CE29" i="3"/>
  <c r="CD29" i="3" a="1"/>
  <c r="CD29" i="3"/>
  <c r="CC29" i="3" a="1"/>
  <c r="CC29" i="3"/>
  <c r="CB29" i="3" a="1"/>
  <c r="CB29" i="3"/>
  <c r="CA29" i="3" a="1"/>
  <c r="CA29" i="3"/>
  <c r="AW29" i="3"/>
  <c r="AV29" i="3"/>
  <c r="AP29" i="3"/>
  <c r="AC29" i="3"/>
  <c r="W29" i="3"/>
  <c r="V29" i="3"/>
  <c r="U29" i="3"/>
  <c r="T29" i="3"/>
  <c r="S29" i="3"/>
  <c r="R29" i="3"/>
  <c r="P29" i="3"/>
  <c r="CV28" i="3" a="1"/>
  <c r="CV28" i="3"/>
  <c r="CU28" i="3" a="1"/>
  <c r="CU28" i="3"/>
  <c r="CT28" i="3" a="1"/>
  <c r="CT28" i="3"/>
  <c r="CS28" i="3" a="1"/>
  <c r="CS28" i="3"/>
  <c r="CR28" i="3" a="1"/>
  <c r="CR28" i="3"/>
  <c r="CQ28" i="3" a="1"/>
  <c r="CQ28" i="3"/>
  <c r="CP28" i="3" a="1"/>
  <c r="CP28" i="3"/>
  <c r="CO28" i="3" a="1"/>
  <c r="CO28" i="3"/>
  <c r="CN28" i="3" a="1"/>
  <c r="CN28" i="3"/>
  <c r="CM28" i="3" a="1"/>
  <c r="CM28" i="3"/>
  <c r="CL28" i="3" a="1"/>
  <c r="CL28" i="3"/>
  <c r="CK28" i="3" a="1"/>
  <c r="CK28" i="3"/>
  <c r="CJ28" i="3" a="1"/>
  <c r="CJ28" i="3"/>
  <c r="CI28" i="3" a="1"/>
  <c r="CI28" i="3"/>
  <c r="CH28" i="3" a="1"/>
  <c r="CH28" i="3"/>
  <c r="CG28" i="3" a="1"/>
  <c r="CG28" i="3"/>
  <c r="CF28" i="3" a="1"/>
  <c r="CF28" i="3"/>
  <c r="CE28" i="3" a="1"/>
  <c r="CE28" i="3"/>
  <c r="CD28" i="3" a="1"/>
  <c r="CD28" i="3"/>
  <c r="CC28" i="3" a="1"/>
  <c r="CC28" i="3"/>
  <c r="CB28" i="3" a="1"/>
  <c r="CB28" i="3"/>
  <c r="CA28" i="3" a="1"/>
  <c r="CA28" i="3"/>
  <c r="AW28" i="3"/>
  <c r="AV28" i="3"/>
  <c r="AP28" i="3"/>
  <c r="AC28" i="3"/>
  <c r="W28" i="3"/>
  <c r="V28" i="3"/>
  <c r="U28" i="3"/>
  <c r="T28" i="3"/>
  <c r="S28" i="3"/>
  <c r="R28" i="3"/>
  <c r="P28" i="3"/>
  <c r="CV27" i="3" a="1"/>
  <c r="CV27" i="3"/>
  <c r="CU27" i="3" a="1"/>
  <c r="CU27" i="3"/>
  <c r="CT27" i="3" a="1"/>
  <c r="CT27" i="3"/>
  <c r="CS27" i="3" a="1"/>
  <c r="CS27" i="3"/>
  <c r="CR27" i="3" a="1"/>
  <c r="CR27" i="3"/>
  <c r="CQ27" i="3" a="1"/>
  <c r="CQ27" i="3"/>
  <c r="CP27" i="3" a="1"/>
  <c r="CP27" i="3"/>
  <c r="CO27" i="3" a="1"/>
  <c r="CO27" i="3"/>
  <c r="CN27" i="3" a="1"/>
  <c r="CN27" i="3"/>
  <c r="CM27" i="3" a="1"/>
  <c r="CM27" i="3"/>
  <c r="CL27" i="3" a="1"/>
  <c r="CL27" i="3"/>
  <c r="CK27" i="3" a="1"/>
  <c r="CK27" i="3"/>
  <c r="CJ27" i="3" a="1"/>
  <c r="CJ27" i="3"/>
  <c r="CI27" i="3" a="1"/>
  <c r="CI27" i="3"/>
  <c r="CH27" i="3" a="1"/>
  <c r="CH27" i="3"/>
  <c r="CG27" i="3" a="1"/>
  <c r="CG27" i="3"/>
  <c r="CF27" i="3" a="1"/>
  <c r="CF27" i="3"/>
  <c r="CE27" i="3" a="1"/>
  <c r="CE27" i="3"/>
  <c r="CD27" i="3" a="1"/>
  <c r="CD27" i="3"/>
  <c r="CC27" i="3" a="1"/>
  <c r="CC27" i="3"/>
  <c r="CB27" i="3" a="1"/>
  <c r="CB27" i="3"/>
  <c r="AW27" i="3"/>
  <c r="AV27" i="3"/>
  <c r="AP27" i="3"/>
  <c r="AC27" i="3"/>
  <c r="W27" i="3"/>
  <c r="V27" i="3"/>
  <c r="U27" i="3"/>
  <c r="T27" i="3"/>
  <c r="S27" i="3"/>
  <c r="R27" i="3"/>
  <c r="P27" i="3"/>
  <c r="BD26" i="3"/>
  <c r="BJ26" i="3"/>
  <c r="BC26" i="3"/>
  <c r="BI26" i="3"/>
  <c r="BB26" i="3"/>
  <c r="BH26" i="3"/>
  <c r="BA26" i="3"/>
  <c r="BG26" i="3"/>
  <c r="X26" i="3"/>
  <c r="CX25" i="3"/>
  <c r="CW25" i="3"/>
  <c r="CN25" i="3"/>
  <c r="CL25" i="3"/>
  <c r="CK25" i="3"/>
  <c r="CH25" i="3"/>
  <c r="CG25" i="3"/>
  <c r="CF25" i="3"/>
  <c r="CE25" i="3"/>
  <c r="CD25" i="3"/>
  <c r="CC25" i="3"/>
  <c r="CB25" i="3"/>
  <c r="AV25" i="3"/>
  <c r="BS23" i="3"/>
  <c r="BT23" i="3"/>
  <c r="BS21" i="3"/>
  <c r="BT21" i="3"/>
  <c r="BS22" i="3"/>
  <c r="BT22" i="3"/>
  <c r="CN23" i="3" a="1"/>
  <c r="CN23" i="3"/>
  <c r="BS20" i="3"/>
  <c r="BT20" i="3"/>
  <c r="BU23" i="3"/>
  <c r="BU21" i="3"/>
  <c r="BU22" i="3"/>
  <c r="CL23" i="3" a="1"/>
  <c r="CL23" i="3"/>
  <c r="BU20" i="3"/>
  <c r="CK23" i="3" a="1"/>
  <c r="CK23" i="3"/>
  <c r="CH23" i="3" a="1"/>
  <c r="CH23" i="3"/>
  <c r="CG23" i="3" a="1"/>
  <c r="CG23" i="3"/>
  <c r="CF23" i="3" a="1"/>
  <c r="CF23" i="3"/>
  <c r="CE23" i="3" a="1"/>
  <c r="CE23" i="3"/>
  <c r="CD23" i="3" a="1"/>
  <c r="CD23" i="3"/>
  <c r="CC23" i="3" a="1"/>
  <c r="CC23" i="3"/>
  <c r="CB23" i="3" a="1"/>
  <c r="CB23" i="3"/>
  <c r="BW23" i="3"/>
  <c r="BV23" i="3" a="1"/>
  <c r="BV23" i="3"/>
  <c r="AW23" i="3"/>
  <c r="AV23" i="3"/>
  <c r="AP23" i="3"/>
  <c r="AC23" i="3"/>
  <c r="W23" i="3"/>
  <c r="V23" i="3"/>
  <c r="U23" i="3"/>
  <c r="T23" i="3"/>
  <c r="S23" i="3"/>
  <c r="R23" i="3"/>
  <c r="P23" i="3"/>
  <c r="BV22" i="3" a="1"/>
  <c r="BV22" i="3"/>
  <c r="BW20" i="3"/>
  <c r="BW22" i="3"/>
  <c r="BV20" i="3" a="1"/>
  <c r="BV21" i="3" a="1"/>
  <c r="BW21" i="3"/>
  <c r="BV20" i="3"/>
  <c r="BV21" i="3"/>
  <c r="CV22" i="3" a="1"/>
  <c r="CV22" i="3"/>
  <c r="CU22" i="3" a="1"/>
  <c r="CU22" i="3"/>
  <c r="CT22" i="3" a="1"/>
  <c r="CT22" i="3"/>
  <c r="CS22" i="3" a="1"/>
  <c r="CS22" i="3"/>
  <c r="CR22" i="3" a="1"/>
  <c r="CR22" i="3"/>
  <c r="CQ22" i="3" a="1"/>
  <c r="CQ22" i="3"/>
  <c r="CP22" i="3" a="1"/>
  <c r="CP22" i="3"/>
  <c r="CO22" i="3" a="1"/>
  <c r="CO22" i="3"/>
  <c r="CN22" i="3" a="1"/>
  <c r="CN22" i="3"/>
  <c r="CM22" i="3" a="1"/>
  <c r="CM22" i="3"/>
  <c r="CL22" i="3" a="1"/>
  <c r="CL22" i="3"/>
  <c r="CK22" i="3" a="1"/>
  <c r="CK22" i="3"/>
  <c r="CJ22" i="3" a="1"/>
  <c r="CJ22" i="3"/>
  <c r="CI22" i="3" a="1"/>
  <c r="CI22" i="3"/>
  <c r="CH22" i="3" a="1"/>
  <c r="CH22" i="3"/>
  <c r="CG22" i="3" a="1"/>
  <c r="CG22" i="3"/>
  <c r="CF22" i="3" a="1"/>
  <c r="CF22" i="3"/>
  <c r="CE22" i="3" a="1"/>
  <c r="CE22" i="3"/>
  <c r="CD22" i="3" a="1"/>
  <c r="CD22" i="3"/>
  <c r="CC22" i="3" a="1"/>
  <c r="CC22" i="3"/>
  <c r="CB22" i="3" a="1"/>
  <c r="CB22" i="3"/>
  <c r="CA22" i="3" a="1"/>
  <c r="CA22" i="3"/>
  <c r="AW22" i="3"/>
  <c r="AV22" i="3"/>
  <c r="AP22" i="3"/>
  <c r="AC22" i="3"/>
  <c r="W22" i="3"/>
  <c r="V22" i="3"/>
  <c r="U22" i="3"/>
  <c r="T22" i="3"/>
  <c r="S22" i="3"/>
  <c r="R22" i="3"/>
  <c r="P22" i="3"/>
  <c r="CV21" i="3" a="1"/>
  <c r="CV21" i="3"/>
  <c r="CU21" i="3" a="1"/>
  <c r="CU21" i="3"/>
  <c r="CT21" i="3" a="1"/>
  <c r="CT21" i="3"/>
  <c r="CS21" i="3" a="1"/>
  <c r="CS21" i="3"/>
  <c r="CR21" i="3" a="1"/>
  <c r="CR21" i="3"/>
  <c r="CQ21" i="3" a="1"/>
  <c r="CQ21" i="3"/>
  <c r="CP21" i="3" a="1"/>
  <c r="CP21" i="3"/>
  <c r="CO21" i="3" a="1"/>
  <c r="CO21" i="3"/>
  <c r="CN21" i="3" a="1"/>
  <c r="CN21" i="3"/>
  <c r="CM21" i="3" a="1"/>
  <c r="CM21" i="3"/>
  <c r="CL21" i="3" a="1"/>
  <c r="CL21" i="3"/>
  <c r="CK21" i="3" a="1"/>
  <c r="CK21" i="3"/>
  <c r="CJ21" i="3" a="1"/>
  <c r="CJ21" i="3"/>
  <c r="CI21" i="3" a="1"/>
  <c r="CI21" i="3"/>
  <c r="CH21" i="3" a="1"/>
  <c r="CH21" i="3"/>
  <c r="CG21" i="3" a="1"/>
  <c r="CG21" i="3"/>
  <c r="CF21" i="3" a="1"/>
  <c r="CF21" i="3"/>
  <c r="CE21" i="3" a="1"/>
  <c r="CE21" i="3"/>
  <c r="CD21" i="3" a="1"/>
  <c r="CD21" i="3"/>
  <c r="CC21" i="3" a="1"/>
  <c r="CC21" i="3"/>
  <c r="CB21" i="3" a="1"/>
  <c r="CB21" i="3"/>
  <c r="CA21" i="3" a="1"/>
  <c r="CA21" i="3"/>
  <c r="AW21" i="3"/>
  <c r="AV21" i="3"/>
  <c r="AP21" i="3"/>
  <c r="AC21" i="3"/>
  <c r="W21" i="3"/>
  <c r="V21" i="3"/>
  <c r="U21" i="3"/>
  <c r="T21" i="3"/>
  <c r="S21" i="3"/>
  <c r="R21" i="3"/>
  <c r="P21" i="3"/>
  <c r="CV20" i="3" a="1"/>
  <c r="CV20" i="3"/>
  <c r="CU20" i="3" a="1"/>
  <c r="CU20" i="3"/>
  <c r="CT20" i="3" a="1"/>
  <c r="CT20" i="3"/>
  <c r="CS20" i="3" a="1"/>
  <c r="CS20" i="3"/>
  <c r="CR20" i="3" a="1"/>
  <c r="CR20" i="3"/>
  <c r="CQ20" i="3" a="1"/>
  <c r="CQ20" i="3"/>
  <c r="CP20" i="3" a="1"/>
  <c r="CP20" i="3"/>
  <c r="CO20" i="3" a="1"/>
  <c r="CO20" i="3"/>
  <c r="CN20" i="3" a="1"/>
  <c r="CN20" i="3"/>
  <c r="CM20" i="3" a="1"/>
  <c r="CM20" i="3"/>
  <c r="CL20" i="3" a="1"/>
  <c r="CL20" i="3"/>
  <c r="CK20" i="3" a="1"/>
  <c r="CK20" i="3"/>
  <c r="CJ20" i="3" a="1"/>
  <c r="CJ20" i="3"/>
  <c r="CI20" i="3" a="1"/>
  <c r="CI20" i="3"/>
  <c r="CH20" i="3" a="1"/>
  <c r="CH20" i="3"/>
  <c r="CG20" i="3" a="1"/>
  <c r="CG20" i="3"/>
  <c r="CF20" i="3" a="1"/>
  <c r="CF20" i="3"/>
  <c r="CE20" i="3" a="1"/>
  <c r="CE20" i="3"/>
  <c r="CD20" i="3" a="1"/>
  <c r="CD20" i="3"/>
  <c r="CC20" i="3" a="1"/>
  <c r="CC20" i="3"/>
  <c r="CB20" i="3" a="1"/>
  <c r="CB20" i="3"/>
  <c r="AW20" i="3"/>
  <c r="AV20" i="3"/>
  <c r="AP20" i="3"/>
  <c r="AC20" i="3"/>
  <c r="W20" i="3"/>
  <c r="V20" i="3"/>
  <c r="U20" i="3"/>
  <c r="T20" i="3"/>
  <c r="S20" i="3"/>
  <c r="R20" i="3"/>
  <c r="P20" i="3"/>
  <c r="BD19" i="3"/>
  <c r="BJ19" i="3"/>
  <c r="BC19" i="3"/>
  <c r="BI19" i="3"/>
  <c r="BB19" i="3"/>
  <c r="BH19" i="3"/>
  <c r="BA19" i="3"/>
  <c r="BG19" i="3"/>
  <c r="X19" i="3"/>
  <c r="CX18" i="3"/>
  <c r="CW18" i="3"/>
  <c r="CN18" i="3"/>
  <c r="CL18" i="3"/>
  <c r="CK18" i="3"/>
  <c r="CH18" i="3"/>
  <c r="CG18" i="3"/>
  <c r="CF18" i="3"/>
  <c r="CE18" i="3"/>
  <c r="CD18" i="3"/>
  <c r="CC18" i="3"/>
  <c r="CB18" i="3"/>
  <c r="AV18" i="3"/>
  <c r="BS16" i="3"/>
  <c r="BT16" i="3"/>
  <c r="BS14" i="3"/>
  <c r="BT14" i="3"/>
  <c r="BS15" i="3"/>
  <c r="BT15" i="3"/>
  <c r="CN16" i="3" a="1"/>
  <c r="CN16" i="3"/>
  <c r="BS13" i="3"/>
  <c r="BT13" i="3"/>
  <c r="BU16" i="3"/>
  <c r="BU14" i="3"/>
  <c r="BU15" i="3"/>
  <c r="CL16" i="3" a="1"/>
  <c r="CL16" i="3"/>
  <c r="BU13" i="3"/>
  <c r="CK16" i="3" a="1"/>
  <c r="CK16" i="3"/>
  <c r="CH16" i="3" a="1"/>
  <c r="CH16" i="3"/>
  <c r="CG16" i="3" a="1"/>
  <c r="CG16" i="3"/>
  <c r="CF16" i="3" a="1"/>
  <c r="CF16" i="3"/>
  <c r="CE16" i="3" a="1"/>
  <c r="CE16" i="3"/>
  <c r="CD16" i="3" a="1"/>
  <c r="CD16" i="3"/>
  <c r="CC16" i="3" a="1"/>
  <c r="CC16" i="3"/>
  <c r="CB16" i="3" a="1"/>
  <c r="CB16" i="3"/>
  <c r="BW16" i="3"/>
  <c r="BV16" i="3"/>
  <c r="AW16" i="3"/>
  <c r="AV16" i="3"/>
  <c r="AP16" i="3"/>
  <c r="AC16" i="3"/>
  <c r="W16" i="3"/>
  <c r="V16" i="3"/>
  <c r="U16" i="3"/>
  <c r="T16" i="3"/>
  <c r="S16" i="3"/>
  <c r="R16" i="3"/>
  <c r="P16" i="3"/>
  <c r="BV15" i="3"/>
  <c r="BW13" i="3"/>
  <c r="BW15" i="3"/>
  <c r="BV13" i="3"/>
  <c r="BV14" i="3"/>
  <c r="BW14" i="3"/>
  <c r="CV15" i="3" a="1"/>
  <c r="CV15" i="3"/>
  <c r="CU15" i="3" a="1"/>
  <c r="CU15" i="3"/>
  <c r="CT15" i="3" a="1"/>
  <c r="CT15" i="3"/>
  <c r="CS15" i="3" a="1"/>
  <c r="CS15" i="3"/>
  <c r="CR15" i="3" a="1"/>
  <c r="CR15" i="3"/>
  <c r="CQ15" i="3" a="1"/>
  <c r="CQ15" i="3"/>
  <c r="CP15" i="3" a="1"/>
  <c r="CP15" i="3"/>
  <c r="CO15" i="3" a="1"/>
  <c r="CO15" i="3"/>
  <c r="CN15" i="3" a="1"/>
  <c r="CN15" i="3"/>
  <c r="CM15" i="3" a="1"/>
  <c r="CM15" i="3"/>
  <c r="CL15" i="3" a="1"/>
  <c r="CL15" i="3"/>
  <c r="CK15" i="3" a="1"/>
  <c r="CK15" i="3"/>
  <c r="CJ15" i="3" a="1"/>
  <c r="CJ15" i="3"/>
  <c r="CI15" i="3" a="1"/>
  <c r="CI15" i="3"/>
  <c r="CH15" i="3" a="1"/>
  <c r="CH15" i="3"/>
  <c r="CG15" i="3" a="1"/>
  <c r="CG15" i="3"/>
  <c r="CF15" i="3" a="1"/>
  <c r="CF15" i="3"/>
  <c r="CE15" i="3" a="1"/>
  <c r="CE15" i="3"/>
  <c r="CD15" i="3" a="1"/>
  <c r="CD15" i="3"/>
  <c r="CC15" i="3" a="1"/>
  <c r="CC15" i="3"/>
  <c r="CB15" i="3" a="1"/>
  <c r="CB15" i="3"/>
  <c r="CA15" i="3" a="1"/>
  <c r="CA15" i="3"/>
  <c r="AW15" i="3"/>
  <c r="AV15" i="3"/>
  <c r="AP15" i="3"/>
  <c r="AC15" i="3"/>
  <c r="W15" i="3"/>
  <c r="V15" i="3"/>
  <c r="U15" i="3"/>
  <c r="T15" i="3"/>
  <c r="S15" i="3"/>
  <c r="R15" i="3"/>
  <c r="P15" i="3"/>
  <c r="CV14" i="3" a="1"/>
  <c r="CV14" i="3"/>
  <c r="CU14" i="3" a="1"/>
  <c r="CU14" i="3"/>
  <c r="CT14" i="3" a="1"/>
  <c r="CT14" i="3"/>
  <c r="CS14" i="3" a="1"/>
  <c r="CS14" i="3"/>
  <c r="CR14" i="3" a="1"/>
  <c r="CR14" i="3"/>
  <c r="CQ14" i="3" a="1"/>
  <c r="CQ14" i="3"/>
  <c r="CP14" i="3" a="1"/>
  <c r="CP14" i="3"/>
  <c r="CO14" i="3" a="1"/>
  <c r="CO14" i="3"/>
  <c r="CN14" i="3" a="1"/>
  <c r="CN14" i="3"/>
  <c r="CM14" i="3" a="1"/>
  <c r="CM14" i="3"/>
  <c r="CL14" i="3" a="1"/>
  <c r="CL14" i="3"/>
  <c r="CK14" i="3" a="1"/>
  <c r="CK14" i="3"/>
  <c r="CJ14" i="3" a="1"/>
  <c r="CJ14" i="3"/>
  <c r="CI14" i="3" a="1"/>
  <c r="CI14" i="3"/>
  <c r="CH14" i="3" a="1"/>
  <c r="CH14" i="3"/>
  <c r="CG14" i="3" a="1"/>
  <c r="CG14" i="3"/>
  <c r="CF14" i="3" a="1"/>
  <c r="CF14" i="3"/>
  <c r="CE14" i="3" a="1"/>
  <c r="CE14" i="3"/>
  <c r="CD14" i="3" a="1"/>
  <c r="CD14" i="3"/>
  <c r="CC14" i="3" a="1"/>
  <c r="CC14" i="3"/>
  <c r="CB14" i="3" a="1"/>
  <c r="CB14" i="3"/>
  <c r="CA14" i="3" a="1"/>
  <c r="CA14" i="3"/>
  <c r="AW14" i="3"/>
  <c r="AV14" i="3"/>
  <c r="AP14" i="3"/>
  <c r="AC14" i="3"/>
  <c r="W14" i="3"/>
  <c r="V14" i="3"/>
  <c r="U14" i="3"/>
  <c r="T14" i="3"/>
  <c r="S14" i="3"/>
  <c r="R14" i="3"/>
  <c r="P14" i="3"/>
  <c r="CV13" i="3" a="1"/>
  <c r="CV13" i="3"/>
  <c r="CU13" i="3" a="1"/>
  <c r="CU13" i="3"/>
  <c r="CT13" i="3" a="1"/>
  <c r="CT13" i="3"/>
  <c r="CS13" i="3" a="1"/>
  <c r="CS13" i="3"/>
  <c r="CR13" i="3" a="1"/>
  <c r="CR13" i="3"/>
  <c r="CQ13" i="3" a="1"/>
  <c r="CQ13" i="3"/>
  <c r="CP13" i="3" a="1"/>
  <c r="CP13" i="3"/>
  <c r="CO13" i="3" a="1"/>
  <c r="CO13" i="3"/>
  <c r="CN13" i="3" a="1"/>
  <c r="CN13" i="3"/>
  <c r="CM13" i="3" a="1"/>
  <c r="CM13" i="3"/>
  <c r="CL13" i="3" a="1"/>
  <c r="CL13" i="3"/>
  <c r="CK13" i="3" a="1"/>
  <c r="CK13" i="3"/>
  <c r="CJ13" i="3" a="1"/>
  <c r="CJ13" i="3"/>
  <c r="CI13" i="3" a="1"/>
  <c r="CI13" i="3"/>
  <c r="CH13" i="3" a="1"/>
  <c r="CH13" i="3"/>
  <c r="CG13" i="3" a="1"/>
  <c r="CG13" i="3"/>
  <c r="CF13" i="3" a="1"/>
  <c r="CF13" i="3"/>
  <c r="CE13" i="3" a="1"/>
  <c r="CE13" i="3"/>
  <c r="CD13" i="3" a="1"/>
  <c r="CD13" i="3"/>
  <c r="CC13" i="3" a="1"/>
  <c r="CC13" i="3"/>
  <c r="CB13" i="3" a="1"/>
  <c r="CB13" i="3"/>
  <c r="AW13" i="3"/>
  <c r="AV13" i="3"/>
  <c r="AP13" i="3"/>
  <c r="AC13" i="3"/>
  <c r="W13" i="3"/>
  <c r="V13" i="3"/>
  <c r="U13" i="3"/>
  <c r="T13" i="3"/>
  <c r="S13" i="3"/>
  <c r="R13" i="3"/>
  <c r="P13" i="3"/>
  <c r="BD12" i="3"/>
  <c r="BJ12" i="3"/>
  <c r="BC12" i="3"/>
  <c r="BI12" i="3"/>
  <c r="BB12" i="3"/>
  <c r="BH12" i="3"/>
  <c r="BA12" i="3"/>
  <c r="BG12" i="3"/>
  <c r="X12" i="3"/>
  <c r="CX11" i="3"/>
  <c r="CW11" i="3"/>
  <c r="CN11" i="3"/>
  <c r="CL11" i="3"/>
  <c r="CK11" i="3"/>
  <c r="CH11" i="3"/>
  <c r="CG11" i="3"/>
  <c r="CF11" i="3"/>
  <c r="CE11" i="3"/>
  <c r="CD11" i="3"/>
  <c r="CC11" i="3"/>
  <c r="CB11" i="3"/>
  <c r="AV11" i="3"/>
  <c r="BS9" i="3"/>
  <c r="BT9" i="3"/>
  <c r="BS7" i="3"/>
  <c r="BT7" i="3"/>
  <c r="BS8" i="3"/>
  <c r="BT8" i="3"/>
  <c r="CN9" i="3" a="1"/>
  <c r="CN9" i="3"/>
  <c r="BS6" i="3"/>
  <c r="BT6" i="3"/>
  <c r="BU9" i="3"/>
  <c r="BU7" i="3"/>
  <c r="BU8" i="3"/>
  <c r="CL9" i="3" a="1"/>
  <c r="CL9" i="3"/>
  <c r="BU6" i="3"/>
  <c r="CK9" i="3" a="1"/>
  <c r="CK9" i="3"/>
  <c r="CH9" i="3" a="1"/>
  <c r="CH9" i="3"/>
  <c r="CG9" i="3" a="1"/>
  <c r="CG9" i="3"/>
  <c r="CF9" i="3" a="1"/>
  <c r="CF9" i="3"/>
  <c r="CE9" i="3" a="1"/>
  <c r="CE9" i="3"/>
  <c r="CD9" i="3" a="1"/>
  <c r="CD9" i="3"/>
  <c r="CC9" i="3" a="1"/>
  <c r="CC9" i="3"/>
  <c r="CB9" i="3" a="1"/>
  <c r="CB9" i="3"/>
  <c r="BW9" i="3"/>
  <c r="BV9" i="3"/>
  <c r="AW9" i="3"/>
  <c r="AV9" i="3"/>
  <c r="AP9" i="3"/>
  <c r="AC9" i="3"/>
  <c r="W9" i="3"/>
  <c r="V9" i="3"/>
  <c r="U9" i="3"/>
  <c r="T9" i="3"/>
  <c r="S9" i="3"/>
  <c r="R9" i="3"/>
  <c r="P9" i="3"/>
  <c r="BV8" i="3"/>
  <c r="BW6" i="3"/>
  <c r="BW8" i="3"/>
  <c r="BV6" i="3"/>
  <c r="BV7" i="3"/>
  <c r="BW7" i="3"/>
  <c r="CV8" i="3" a="1"/>
  <c r="CV8" i="3"/>
  <c r="CU8" i="3" a="1"/>
  <c r="CU8" i="3"/>
  <c r="CT8" i="3" a="1"/>
  <c r="CT8" i="3"/>
  <c r="CS8" i="3" a="1"/>
  <c r="CS8" i="3"/>
  <c r="CR8" i="3" a="1"/>
  <c r="CR8" i="3"/>
  <c r="CQ8" i="3" a="1"/>
  <c r="CQ8" i="3"/>
  <c r="CP8" i="3" a="1"/>
  <c r="CP8" i="3"/>
  <c r="CO8" i="3" a="1"/>
  <c r="CO8" i="3"/>
  <c r="CN8" i="3" a="1"/>
  <c r="CN8" i="3"/>
  <c r="CM8" i="3" a="1"/>
  <c r="CM8" i="3"/>
  <c r="CL8" i="3" a="1"/>
  <c r="CL8" i="3"/>
  <c r="CK8" i="3" a="1"/>
  <c r="CK8" i="3"/>
  <c r="CJ8" i="3" a="1"/>
  <c r="CJ8" i="3"/>
  <c r="CI8" i="3" a="1"/>
  <c r="CI8" i="3"/>
  <c r="CH8" i="3" a="1"/>
  <c r="CH8" i="3"/>
  <c r="CG8" i="3" a="1"/>
  <c r="CG8" i="3"/>
  <c r="CF8" i="3" a="1"/>
  <c r="CF8" i="3"/>
  <c r="CE8" i="3" a="1"/>
  <c r="CE8" i="3"/>
  <c r="CD8" i="3" a="1"/>
  <c r="CD8" i="3"/>
  <c r="CC8" i="3" a="1"/>
  <c r="CC8" i="3"/>
  <c r="CB8" i="3" a="1"/>
  <c r="CB8" i="3"/>
  <c r="CA8" i="3" a="1"/>
  <c r="CA8" i="3"/>
  <c r="AW8" i="3"/>
  <c r="AV8" i="3"/>
  <c r="AP8" i="3"/>
  <c r="AC8" i="3"/>
  <c r="W8" i="3"/>
  <c r="V8" i="3"/>
  <c r="U8" i="3"/>
  <c r="T8" i="3"/>
  <c r="S8" i="3"/>
  <c r="R8" i="3"/>
  <c r="P8" i="3"/>
  <c r="CV7" i="3" a="1"/>
  <c r="CV7" i="3"/>
  <c r="CU7" i="3" a="1"/>
  <c r="CU7" i="3"/>
  <c r="CT7" i="3" a="1"/>
  <c r="CT7" i="3"/>
  <c r="CS7" i="3" a="1"/>
  <c r="CS7" i="3"/>
  <c r="CR7" i="3" a="1"/>
  <c r="CR7" i="3"/>
  <c r="CQ7" i="3" a="1"/>
  <c r="CQ7" i="3"/>
  <c r="CP7" i="3" a="1"/>
  <c r="CP7" i="3"/>
  <c r="CO7" i="3" a="1"/>
  <c r="CO7" i="3"/>
  <c r="CN7" i="3" a="1"/>
  <c r="CN7" i="3"/>
  <c r="CM7" i="3" a="1"/>
  <c r="CM7" i="3"/>
  <c r="CL7" i="3" a="1"/>
  <c r="CL7" i="3"/>
  <c r="CK7" i="3" a="1"/>
  <c r="CK7" i="3"/>
  <c r="CJ7" i="3" a="1"/>
  <c r="CJ7" i="3"/>
  <c r="CI7" i="3" a="1"/>
  <c r="CI7" i="3"/>
  <c r="CH7" i="3" a="1"/>
  <c r="CH7" i="3"/>
  <c r="CG7" i="3" a="1"/>
  <c r="CG7" i="3"/>
  <c r="CF7" i="3" a="1"/>
  <c r="CF7" i="3"/>
  <c r="CE7" i="3" a="1"/>
  <c r="CE7" i="3"/>
  <c r="CD7" i="3" a="1"/>
  <c r="CD7" i="3"/>
  <c r="CC7" i="3" a="1"/>
  <c r="CC7" i="3"/>
  <c r="CB7" i="3" a="1"/>
  <c r="CB7" i="3"/>
  <c r="CA7" i="3" a="1"/>
  <c r="CA7" i="3"/>
  <c r="AW7" i="3"/>
  <c r="AV7" i="3"/>
  <c r="AP7" i="3"/>
  <c r="AC7" i="3"/>
  <c r="W7" i="3"/>
  <c r="V7" i="3"/>
  <c r="U7" i="3"/>
  <c r="T7" i="3"/>
  <c r="S7" i="3"/>
  <c r="R7" i="3"/>
  <c r="P7" i="3"/>
  <c r="CV6" i="3" a="1"/>
  <c r="CV6" i="3"/>
  <c r="CU6" i="3" a="1"/>
  <c r="CU6" i="3"/>
  <c r="CT6" i="3" a="1"/>
  <c r="CT6" i="3"/>
  <c r="CS6" i="3" a="1"/>
  <c r="CS6" i="3"/>
  <c r="CR6" i="3" a="1"/>
  <c r="CR6" i="3"/>
  <c r="CQ6" i="3" a="1"/>
  <c r="CQ6" i="3"/>
  <c r="CP6" i="3" a="1"/>
  <c r="CP6" i="3"/>
  <c r="CO6" i="3" a="1"/>
  <c r="CO6" i="3"/>
  <c r="CN6" i="3" a="1"/>
  <c r="CN6" i="3"/>
  <c r="CM6" i="3" a="1"/>
  <c r="CM6" i="3"/>
  <c r="CL6" i="3" a="1"/>
  <c r="CL6" i="3"/>
  <c r="CK6" i="3" a="1"/>
  <c r="CK6" i="3"/>
  <c r="CJ6" i="3" a="1"/>
  <c r="CJ6" i="3"/>
  <c r="CI6" i="3" a="1"/>
  <c r="CI6" i="3"/>
  <c r="CH6" i="3" a="1"/>
  <c r="CH6" i="3"/>
  <c r="CG6" i="3" a="1"/>
  <c r="CG6" i="3"/>
  <c r="CF6" i="3" a="1"/>
  <c r="CF6" i="3"/>
  <c r="CE6" i="3" a="1"/>
  <c r="CE6" i="3"/>
  <c r="CD6" i="3" a="1"/>
  <c r="CD6" i="3"/>
  <c r="CC6" i="3" a="1"/>
  <c r="CC6" i="3"/>
  <c r="CB6" i="3" a="1"/>
  <c r="CB6" i="3"/>
  <c r="AW6" i="3"/>
  <c r="AV6" i="3"/>
  <c r="AT6" i="3"/>
  <c r="AP6" i="3"/>
  <c r="AC6" i="3"/>
  <c r="W6" i="3"/>
  <c r="V6" i="3"/>
  <c r="U6" i="3"/>
  <c r="T6" i="3"/>
  <c r="S6" i="3"/>
  <c r="R6" i="3"/>
  <c r="P6" i="3"/>
  <c r="BD5" i="3"/>
  <c r="BJ5" i="3"/>
  <c r="BC5" i="3"/>
  <c r="BI5" i="3"/>
  <c r="BB5" i="3"/>
  <c r="BH5" i="3"/>
  <c r="BA5" i="3"/>
  <c r="BG5" i="3"/>
  <c r="CX4" i="3"/>
  <c r="CW4" i="3"/>
  <c r="CN4" i="3"/>
  <c r="CL4" i="3"/>
  <c r="CK4" i="3"/>
  <c r="CH4" i="3"/>
  <c r="CG4" i="3"/>
  <c r="CF4" i="3"/>
  <c r="CE4" i="3"/>
  <c r="CD4" i="3"/>
  <c r="CC4" i="3"/>
  <c r="CB4" i="3"/>
  <c r="AV4" i="3"/>
  <c r="C87" i="8"/>
  <c r="C86" i="8"/>
  <c r="C85" i="8"/>
  <c r="C84" i="8"/>
  <c r="C83" i="8"/>
  <c r="C82" i="8"/>
  <c r="C81" i="8"/>
  <c r="C80" i="8"/>
  <c r="C79" i="8"/>
  <c r="C78" i="8"/>
  <c r="C77" i="8"/>
  <c r="C76" i="8"/>
  <c r="C75" i="8"/>
  <c r="C74" i="8"/>
  <c r="C73" i="8"/>
  <c r="C72" i="8"/>
  <c r="C71" i="8"/>
  <c r="C70" i="8"/>
  <c r="C69" i="8"/>
  <c r="C68" i="8"/>
  <c r="C67" i="8"/>
  <c r="C66" i="8"/>
  <c r="C65" i="8"/>
  <c r="C64" i="8"/>
  <c r="C63" i="8"/>
  <c r="C62" i="8"/>
  <c r="C61" i="8"/>
  <c r="C60" i="8"/>
  <c r="C59" i="8"/>
  <c r="C58" i="8"/>
  <c r="C57" i="8"/>
  <c r="C56" i="8"/>
  <c r="N56" i="12"/>
  <c r="N57" i="12"/>
  <c r="N58" i="12"/>
  <c r="N59" i="12"/>
  <c r="N60" i="12"/>
  <c r="N61" i="12"/>
  <c r="N62" i="12"/>
  <c r="N63" i="12"/>
  <c r="N64" i="12"/>
  <c r="N65" i="12"/>
  <c r="N66" i="12"/>
  <c r="N67" i="12"/>
  <c r="N68" i="12"/>
  <c r="N69" i="12"/>
  <c r="N70" i="12"/>
  <c r="N71" i="12"/>
  <c r="N72" i="12"/>
  <c r="N73" i="12"/>
  <c r="N74" i="12"/>
  <c r="N75" i="12"/>
  <c r="N76" i="12"/>
  <c r="N77" i="12"/>
  <c r="N78" i="12"/>
  <c r="N79" i="12"/>
  <c r="N80" i="12"/>
  <c r="N81" i="12"/>
  <c r="N82" i="12"/>
  <c r="N83" i="12"/>
  <c r="N84" i="12"/>
  <c r="N85" i="12"/>
  <c r="N86" i="12"/>
  <c r="N87" i="12"/>
  <c r="N7" i="12"/>
  <c r="N90" i="12"/>
  <c r="N91" i="12"/>
  <c r="N92" i="12"/>
  <c r="N93" i="12"/>
  <c r="N94" i="12"/>
  <c r="N95" i="12"/>
  <c r="N96" i="12"/>
  <c r="N97" i="12"/>
  <c r="N98" i="12"/>
  <c r="N99" i="12"/>
  <c r="N100" i="12"/>
  <c r="N101" i="12"/>
  <c r="N102" i="12"/>
  <c r="N103" i="12"/>
  <c r="N104" i="12"/>
  <c r="N105" i="12"/>
  <c r="N118" i="12"/>
  <c r="N119" i="12"/>
  <c r="N120" i="12"/>
  <c r="N121" i="12"/>
  <c r="N122" i="12"/>
  <c r="N123" i="12"/>
  <c r="N124" i="12"/>
  <c r="N125" i="12"/>
  <c r="N134" i="12"/>
  <c r="N135" i="12"/>
  <c r="N136" i="12"/>
  <c r="N137" i="12"/>
  <c r="N144" i="12"/>
  <c r="N145" i="12"/>
  <c r="N151" i="12"/>
  <c r="N152" i="12"/>
  <c r="N158" i="12"/>
  <c r="N159" i="12"/>
  <c r="N160" i="12"/>
  <c r="Q56" i="12"/>
  <c r="Q57" i="12"/>
  <c r="Q58" i="12"/>
  <c r="Q59" i="12"/>
  <c r="Q60" i="12"/>
  <c r="Q61" i="12"/>
  <c r="Q62" i="12"/>
  <c r="Q63" i="12"/>
  <c r="Q64" i="12"/>
  <c r="Q65" i="12"/>
  <c r="Q66" i="12"/>
  <c r="Q67" i="12"/>
  <c r="Q68" i="12"/>
  <c r="Q69" i="12"/>
  <c r="Q70" i="12"/>
  <c r="Q71" i="12"/>
  <c r="Q72" i="12"/>
  <c r="Q73" i="12"/>
  <c r="Q74" i="12"/>
  <c r="Q75" i="12"/>
  <c r="Q76" i="12"/>
  <c r="Q77" i="12"/>
  <c r="Q78" i="12"/>
  <c r="Q79" i="12"/>
  <c r="Q80" i="12"/>
  <c r="Q81" i="12"/>
  <c r="Q82" i="12"/>
  <c r="Q83" i="12"/>
  <c r="Q84" i="12"/>
  <c r="Q85" i="12"/>
  <c r="Q86" i="12"/>
  <c r="Q87" i="12"/>
  <c r="Q7" i="12"/>
  <c r="Q90" i="12"/>
  <c r="Q91" i="12"/>
  <c r="Q92" i="12"/>
  <c r="Q93" i="12"/>
  <c r="Q94" i="12"/>
  <c r="Q95" i="12"/>
  <c r="Q96" i="12"/>
  <c r="Q97" i="12"/>
  <c r="Q98" i="12"/>
  <c r="Q99" i="12"/>
  <c r="Q100" i="12"/>
  <c r="Q101" i="12"/>
  <c r="Q102" i="12"/>
  <c r="Q103" i="12"/>
  <c r="Q104" i="12"/>
  <c r="Q105" i="12"/>
  <c r="Q118" i="12"/>
  <c r="Q119" i="12"/>
  <c r="Q120" i="12"/>
  <c r="Q121" i="12"/>
  <c r="Q122" i="12"/>
  <c r="Q123" i="12"/>
  <c r="Q124" i="12"/>
  <c r="Q125" i="12"/>
  <c r="Q134" i="12"/>
  <c r="Q135" i="12"/>
  <c r="Q136" i="12"/>
  <c r="Q137" i="12"/>
  <c r="Q144" i="12"/>
  <c r="Q145" i="12"/>
  <c r="Q151" i="12"/>
  <c r="Q152" i="12"/>
  <c r="Q158" i="12"/>
  <c r="Q159" i="12"/>
  <c r="Q160" i="12"/>
  <c r="T56" i="12"/>
  <c r="T57" i="12"/>
  <c r="T58" i="12"/>
  <c r="T59" i="12"/>
  <c r="T60" i="12"/>
  <c r="T61" i="12"/>
  <c r="T62" i="12"/>
  <c r="T63" i="12"/>
  <c r="T64" i="12"/>
  <c r="T65" i="12"/>
  <c r="T66" i="12"/>
  <c r="T67" i="12"/>
  <c r="T68" i="12"/>
  <c r="T69" i="12"/>
  <c r="T70" i="12"/>
  <c r="T71" i="12"/>
  <c r="T72" i="12"/>
  <c r="T73" i="12"/>
  <c r="T74" i="12"/>
  <c r="T75" i="12"/>
  <c r="T76" i="12"/>
  <c r="T77" i="12"/>
  <c r="T78" i="12"/>
  <c r="T79" i="12"/>
  <c r="T80" i="12"/>
  <c r="T81" i="12"/>
  <c r="T82" i="12"/>
  <c r="T83" i="12"/>
  <c r="T84" i="12"/>
  <c r="T85" i="12"/>
  <c r="T86" i="12"/>
  <c r="T87" i="12"/>
  <c r="T7" i="12"/>
  <c r="T90" i="12"/>
  <c r="T91" i="12"/>
  <c r="T92" i="12"/>
  <c r="T93" i="12"/>
  <c r="T94" i="12"/>
  <c r="T95" i="12"/>
  <c r="T96" i="12"/>
  <c r="T97" i="12"/>
  <c r="T98" i="12"/>
  <c r="T99" i="12"/>
  <c r="T100" i="12"/>
  <c r="T101" i="12"/>
  <c r="T102" i="12"/>
  <c r="T103" i="12"/>
  <c r="T104" i="12"/>
  <c r="T105" i="12"/>
  <c r="T118" i="12"/>
  <c r="T119" i="12"/>
  <c r="T120" i="12"/>
  <c r="T121" i="12"/>
  <c r="T122" i="12"/>
  <c r="T123" i="12"/>
  <c r="T124" i="12"/>
  <c r="T125" i="12"/>
  <c r="T134" i="12"/>
  <c r="T135" i="12"/>
  <c r="T136" i="12"/>
  <c r="T137" i="12"/>
  <c r="T144" i="12"/>
  <c r="T145" i="12"/>
  <c r="T151" i="12"/>
  <c r="T152" i="12"/>
  <c r="T158" i="12"/>
  <c r="T159" i="12"/>
  <c r="T160" i="12"/>
  <c r="W56" i="12"/>
  <c r="W57" i="12"/>
  <c r="W58" i="12"/>
  <c r="W59" i="12"/>
  <c r="W60" i="12"/>
  <c r="W61" i="12"/>
  <c r="W62" i="12"/>
  <c r="W63" i="12"/>
  <c r="W64" i="12"/>
  <c r="W65" i="12"/>
  <c r="W66" i="12"/>
  <c r="W67" i="12"/>
  <c r="W68" i="12"/>
  <c r="W69" i="12"/>
  <c r="W70" i="12"/>
  <c r="W71" i="12"/>
  <c r="W72" i="12"/>
  <c r="W73" i="12"/>
  <c r="W74" i="12"/>
  <c r="W75" i="12"/>
  <c r="W76" i="12"/>
  <c r="W77" i="12"/>
  <c r="W78" i="12"/>
  <c r="W79" i="12"/>
  <c r="W80" i="12"/>
  <c r="W81" i="12"/>
  <c r="W82" i="12"/>
  <c r="W83" i="12"/>
  <c r="W84" i="12"/>
  <c r="W85" i="12"/>
  <c r="W86" i="12"/>
  <c r="W87" i="12"/>
  <c r="W7" i="12"/>
  <c r="W90" i="12"/>
  <c r="W91" i="12"/>
  <c r="W92" i="12"/>
  <c r="W93" i="12"/>
  <c r="W94" i="12"/>
  <c r="W95" i="12"/>
  <c r="W96" i="12"/>
  <c r="W97" i="12"/>
  <c r="W98" i="12"/>
  <c r="W99" i="12"/>
  <c r="W100" i="12"/>
  <c r="W101" i="12"/>
  <c r="W102" i="12"/>
  <c r="W103" i="12"/>
  <c r="W104" i="12"/>
  <c r="W105" i="12"/>
  <c r="W118" i="12"/>
  <c r="W119" i="12"/>
  <c r="W120" i="12"/>
  <c r="W121" i="12"/>
  <c r="W122" i="12"/>
  <c r="W123" i="12"/>
  <c r="W124" i="12"/>
  <c r="W125" i="12"/>
  <c r="W134" i="12"/>
  <c r="W135" i="12"/>
  <c r="W136" i="12"/>
  <c r="W137" i="12"/>
  <c r="W144" i="12"/>
  <c r="W145" i="12"/>
  <c r="W151" i="12"/>
  <c r="W152" i="12"/>
  <c r="W158" i="12"/>
  <c r="W159" i="12"/>
  <c r="W160" i="12"/>
  <c r="Z56" i="12"/>
  <c r="Z57" i="12"/>
  <c r="Z58" i="12"/>
  <c r="Z59" i="12"/>
  <c r="Z60" i="12"/>
  <c r="Z61" i="12"/>
  <c r="Z62" i="12"/>
  <c r="Z63" i="12"/>
  <c r="Z64" i="12"/>
  <c r="Z65" i="12"/>
  <c r="Z66" i="12"/>
  <c r="Z67" i="12"/>
  <c r="Z68" i="12"/>
  <c r="Z69" i="12"/>
  <c r="Z70" i="12"/>
  <c r="Z71" i="12"/>
  <c r="Z72" i="12"/>
  <c r="Z73" i="12"/>
  <c r="Z74" i="12"/>
  <c r="Z75" i="12"/>
  <c r="Z76" i="12"/>
  <c r="Z77" i="12"/>
  <c r="Z78" i="12"/>
  <c r="Z79" i="12"/>
  <c r="Z80" i="12"/>
  <c r="Z81" i="12"/>
  <c r="Z82" i="12"/>
  <c r="Z83" i="12"/>
  <c r="Z84" i="12"/>
  <c r="Z85" i="12"/>
  <c r="Z86" i="12"/>
  <c r="Z87" i="12"/>
  <c r="Z7" i="12"/>
  <c r="Z90" i="12"/>
  <c r="Z91" i="12"/>
  <c r="Z92" i="12"/>
  <c r="Z93" i="12"/>
  <c r="Z94" i="12"/>
  <c r="Z95" i="12"/>
  <c r="Z96" i="12"/>
  <c r="Z97" i="12"/>
  <c r="Z98" i="12"/>
  <c r="Z99" i="12"/>
  <c r="Z100" i="12"/>
  <c r="Z101" i="12"/>
  <c r="Z102" i="12"/>
  <c r="Z103" i="12"/>
  <c r="Z104" i="12"/>
  <c r="Z105" i="12"/>
  <c r="Z118" i="12"/>
  <c r="Z119" i="12"/>
  <c r="Z120" i="12"/>
  <c r="Z121" i="12"/>
  <c r="Z122" i="12"/>
  <c r="Z123" i="12"/>
  <c r="Z124" i="12"/>
  <c r="Z125" i="12"/>
  <c r="Z134" i="12"/>
  <c r="Z135" i="12"/>
  <c r="Z136" i="12"/>
  <c r="Z137" i="12"/>
  <c r="Z144" i="12"/>
  <c r="Z145" i="12"/>
  <c r="Z151" i="12"/>
  <c r="Z152" i="12"/>
  <c r="Z158" i="12"/>
  <c r="Z159" i="12"/>
  <c r="Z160" i="12"/>
  <c r="AC56" i="12"/>
  <c r="AC57" i="12"/>
  <c r="AC58" i="12"/>
  <c r="AC59" i="12"/>
  <c r="AC60" i="12"/>
  <c r="AC61" i="12"/>
  <c r="AC62" i="12"/>
  <c r="AC63" i="12"/>
  <c r="AC64" i="12"/>
  <c r="AC65" i="12"/>
  <c r="AC66" i="12"/>
  <c r="AC67" i="12"/>
  <c r="AC68" i="12"/>
  <c r="AC69" i="12"/>
  <c r="AC70" i="12"/>
  <c r="AC71" i="12"/>
  <c r="AC72" i="12"/>
  <c r="AC73" i="12"/>
  <c r="AC74" i="12"/>
  <c r="AC75" i="12"/>
  <c r="AC76" i="12"/>
  <c r="AC77" i="12"/>
  <c r="AC78" i="12"/>
  <c r="AC79" i="12"/>
  <c r="AC80" i="12"/>
  <c r="AC81" i="12"/>
  <c r="AC82" i="12"/>
  <c r="AC83" i="12"/>
  <c r="AC84" i="12"/>
  <c r="AC85" i="12"/>
  <c r="AC86" i="12"/>
  <c r="AC87" i="12"/>
  <c r="AC7" i="12"/>
  <c r="AC90" i="12"/>
  <c r="AC91" i="12"/>
  <c r="AC92" i="12"/>
  <c r="AC93" i="12"/>
  <c r="AC94" i="12"/>
  <c r="AC95" i="12"/>
  <c r="AC96" i="12"/>
  <c r="AC97" i="12"/>
  <c r="AC98" i="12"/>
  <c r="AC99" i="12"/>
  <c r="AC100" i="12"/>
  <c r="AC101" i="12"/>
  <c r="AC102" i="12"/>
  <c r="AC103" i="12"/>
  <c r="AC104" i="12"/>
  <c r="AC105" i="12"/>
  <c r="AC118" i="12"/>
  <c r="AC119" i="12"/>
  <c r="AC120" i="12"/>
  <c r="AC121" i="12"/>
  <c r="AC122" i="12"/>
  <c r="AC123" i="12"/>
  <c r="AC124" i="12"/>
  <c r="AC125" i="12"/>
  <c r="AC134" i="12"/>
  <c r="AC135" i="12"/>
  <c r="AC136" i="12"/>
  <c r="AC137" i="12"/>
  <c r="AC144" i="12"/>
  <c r="AC145" i="12"/>
  <c r="AC151" i="12"/>
  <c r="AC152" i="12"/>
  <c r="AC158" i="12"/>
  <c r="AC159" i="12"/>
  <c r="AC160" i="12"/>
  <c r="AF56" i="12"/>
  <c r="AF57" i="12"/>
  <c r="AF58" i="12"/>
  <c r="AF59" i="12"/>
  <c r="AF60" i="12"/>
  <c r="AF61" i="12"/>
  <c r="AF62" i="12"/>
  <c r="AF63" i="12"/>
  <c r="AF64" i="12"/>
  <c r="AF65" i="12"/>
  <c r="AF66" i="12"/>
  <c r="AF67" i="12"/>
  <c r="AF68" i="12"/>
  <c r="AF69" i="12"/>
  <c r="AF70" i="12"/>
  <c r="AF71" i="12"/>
  <c r="AF72" i="12"/>
  <c r="AF73" i="12"/>
  <c r="AF74" i="12"/>
  <c r="AF75" i="12"/>
  <c r="AF76" i="12"/>
  <c r="AF77" i="12"/>
  <c r="AF78" i="12"/>
  <c r="AF79" i="12"/>
  <c r="AF80" i="12"/>
  <c r="AF81" i="12"/>
  <c r="AF82" i="12"/>
  <c r="AF83" i="12"/>
  <c r="AF84" i="12"/>
  <c r="AF85" i="12"/>
  <c r="AF86" i="12"/>
  <c r="AF87" i="12"/>
  <c r="AF7" i="12"/>
  <c r="AF90" i="12"/>
  <c r="AF91" i="12"/>
  <c r="AF92" i="12"/>
  <c r="AF93" i="12"/>
  <c r="AF94" i="12"/>
  <c r="AF95" i="12"/>
  <c r="AF96" i="12"/>
  <c r="AF97" i="12"/>
  <c r="AF98" i="12"/>
  <c r="AF99" i="12"/>
  <c r="AF100" i="12"/>
  <c r="AF101" i="12"/>
  <c r="AF102" i="12"/>
  <c r="AF103" i="12"/>
  <c r="AF104" i="12"/>
  <c r="AF105" i="12"/>
  <c r="AF118" i="12"/>
  <c r="AF119" i="12"/>
  <c r="AF120" i="12"/>
  <c r="AF121" i="12"/>
  <c r="AF122" i="12"/>
  <c r="AF123" i="12"/>
  <c r="AF124" i="12"/>
  <c r="AF125" i="12"/>
  <c r="AF134" i="12"/>
  <c r="AF135" i="12"/>
  <c r="AF136" i="12"/>
  <c r="AF137" i="12"/>
  <c r="AF144" i="12"/>
  <c r="AF145" i="12"/>
  <c r="AF151" i="12"/>
  <c r="AF152" i="12"/>
  <c r="AF158" i="12"/>
  <c r="AF159" i="12"/>
  <c r="AF160" i="12"/>
  <c r="AI56" i="12"/>
  <c r="AI57" i="12"/>
  <c r="AI58" i="12"/>
  <c r="AI59" i="12"/>
  <c r="AI60" i="12"/>
  <c r="AI61" i="12"/>
  <c r="AI62" i="12"/>
  <c r="AI63" i="12"/>
  <c r="AI64" i="12"/>
  <c r="AI65" i="12"/>
  <c r="AI66" i="12"/>
  <c r="AI67" i="12"/>
  <c r="AI68" i="12"/>
  <c r="AI69" i="12"/>
  <c r="AI70" i="12"/>
  <c r="AI71" i="12"/>
  <c r="AI72" i="12"/>
  <c r="AI73" i="12"/>
  <c r="AI74" i="12"/>
  <c r="AI75" i="12"/>
  <c r="AI76" i="12"/>
  <c r="AI77" i="12"/>
  <c r="AI78" i="12"/>
  <c r="AI79" i="12"/>
  <c r="AI80" i="12"/>
  <c r="AI81" i="12"/>
  <c r="AI82" i="12"/>
  <c r="AI83" i="12"/>
  <c r="AI84" i="12"/>
  <c r="AI85" i="12"/>
  <c r="AI86" i="12"/>
  <c r="AI87" i="12"/>
  <c r="AI7" i="12"/>
  <c r="AI90" i="12"/>
  <c r="AI91" i="12"/>
  <c r="AI92" i="12"/>
  <c r="AI93" i="12"/>
  <c r="AI94" i="12"/>
  <c r="AI95" i="12"/>
  <c r="AI96" i="12"/>
  <c r="AI97" i="12"/>
  <c r="AI98" i="12"/>
  <c r="AI99" i="12"/>
  <c r="AI100" i="12"/>
  <c r="AI101" i="12"/>
  <c r="AI102" i="12"/>
  <c r="AI103" i="12"/>
  <c r="AI104" i="12"/>
  <c r="AI105" i="12"/>
  <c r="AI118" i="12"/>
  <c r="AI119" i="12"/>
  <c r="AI120" i="12"/>
  <c r="AI121" i="12"/>
  <c r="AI122" i="12"/>
  <c r="AI123" i="12"/>
  <c r="AI124" i="12"/>
  <c r="AI125" i="12"/>
  <c r="AI134" i="12"/>
  <c r="AI135" i="12"/>
  <c r="AI136" i="12"/>
  <c r="AI137" i="12"/>
  <c r="AI144" i="12"/>
  <c r="AI145" i="12"/>
  <c r="AI151" i="12"/>
  <c r="AI152" i="12"/>
  <c r="AI158" i="12"/>
  <c r="AI159" i="12"/>
  <c r="AI160" i="12"/>
  <c r="AL56" i="12"/>
  <c r="AL57" i="12"/>
  <c r="AL58" i="12"/>
  <c r="AL59" i="12"/>
  <c r="AL60" i="12"/>
  <c r="AL61" i="12"/>
  <c r="AL62" i="12"/>
  <c r="AL63" i="12"/>
  <c r="AL64" i="12"/>
  <c r="AL65" i="12"/>
  <c r="AL66" i="12"/>
  <c r="AL67" i="12"/>
  <c r="AL68" i="12"/>
  <c r="AL69" i="12"/>
  <c r="AL70" i="12"/>
  <c r="AL71" i="12"/>
  <c r="AL72" i="12"/>
  <c r="AL73" i="12"/>
  <c r="AL74" i="12"/>
  <c r="AL75" i="12"/>
  <c r="AL76" i="12"/>
  <c r="AL77" i="12"/>
  <c r="AL78" i="12"/>
  <c r="AL79" i="12"/>
  <c r="AL80" i="12"/>
  <c r="AL81" i="12"/>
  <c r="AL82" i="12"/>
  <c r="AL83" i="12"/>
  <c r="AL84" i="12"/>
  <c r="AL85" i="12"/>
  <c r="AL86" i="12"/>
  <c r="AL87" i="12"/>
  <c r="AL7" i="12"/>
  <c r="AL90" i="12"/>
  <c r="AL91" i="12"/>
  <c r="AL92" i="12"/>
  <c r="AL93" i="12"/>
  <c r="AL94" i="12"/>
  <c r="AL95" i="12"/>
  <c r="AL96" i="12"/>
  <c r="AL97" i="12"/>
  <c r="AL98" i="12"/>
  <c r="AL99" i="12"/>
  <c r="AL100" i="12"/>
  <c r="AL101" i="12"/>
  <c r="AL102" i="12"/>
  <c r="AL103" i="12"/>
  <c r="AL104" i="12"/>
  <c r="AL105" i="12"/>
  <c r="AL118" i="12"/>
  <c r="AL119" i="12"/>
  <c r="AL120" i="12"/>
  <c r="AL121" i="12"/>
  <c r="AL122" i="12"/>
  <c r="AL123" i="12"/>
  <c r="AL124" i="12"/>
  <c r="AL125" i="12"/>
  <c r="AL134" i="12"/>
  <c r="AL135" i="12"/>
  <c r="AL136" i="12"/>
  <c r="AL137" i="12"/>
  <c r="AL144" i="12"/>
  <c r="AL145" i="12"/>
  <c r="AL151" i="12"/>
  <c r="AL152" i="12"/>
  <c r="AL158" i="12"/>
  <c r="AL159" i="12"/>
  <c r="AL160" i="12"/>
  <c r="AO56" i="12"/>
  <c r="AO57" i="12"/>
  <c r="AO58" i="12"/>
  <c r="AO59" i="12"/>
  <c r="AO60" i="12"/>
  <c r="AO61" i="12"/>
  <c r="AO62" i="12"/>
  <c r="AO63" i="12"/>
  <c r="AO64" i="12"/>
  <c r="AO65" i="12"/>
  <c r="AO66" i="12"/>
  <c r="AO67" i="12"/>
  <c r="AO68" i="12"/>
  <c r="AO69" i="12"/>
  <c r="AO70" i="12"/>
  <c r="AO71" i="12"/>
  <c r="AO72" i="12"/>
  <c r="AO73" i="12"/>
  <c r="AO74" i="12"/>
  <c r="AO75" i="12"/>
  <c r="AO76" i="12"/>
  <c r="AO77" i="12"/>
  <c r="AO78" i="12"/>
  <c r="AO79" i="12"/>
  <c r="AO80" i="12"/>
  <c r="AO81" i="12"/>
  <c r="AO82" i="12"/>
  <c r="AO83" i="12"/>
  <c r="AO84" i="12"/>
  <c r="AO85" i="12"/>
  <c r="AO86" i="12"/>
  <c r="AO87" i="12"/>
  <c r="AO7" i="12"/>
  <c r="AO90" i="12"/>
  <c r="AO91" i="12"/>
  <c r="AO92" i="12"/>
  <c r="AO93" i="12"/>
  <c r="AO94" i="12"/>
  <c r="AO95" i="12"/>
  <c r="AO96" i="12"/>
  <c r="AO97" i="12"/>
  <c r="AO98" i="12"/>
  <c r="AO99" i="12"/>
  <c r="AO100" i="12"/>
  <c r="AO101" i="12"/>
  <c r="AO102" i="12"/>
  <c r="AO103" i="12"/>
  <c r="AO104" i="12"/>
  <c r="AO105" i="12"/>
  <c r="AO118" i="12"/>
  <c r="AO119" i="12"/>
  <c r="AO120" i="12"/>
  <c r="AO121" i="12"/>
  <c r="AO122" i="12"/>
  <c r="AO123" i="12"/>
  <c r="AO124" i="12"/>
  <c r="AO125" i="12"/>
  <c r="AO134" i="12"/>
  <c r="AO135" i="12"/>
  <c r="AO136" i="12"/>
  <c r="AO137" i="12"/>
  <c r="AO144" i="12"/>
  <c r="AO145" i="12"/>
  <c r="AO151" i="12"/>
  <c r="AO152" i="12"/>
  <c r="AO158" i="12"/>
  <c r="AO159" i="12"/>
  <c r="AO160" i="12"/>
  <c r="AR56" i="12"/>
  <c r="AR57" i="12"/>
  <c r="AR58" i="12"/>
  <c r="AR59" i="12"/>
  <c r="AR60" i="12"/>
  <c r="AR61" i="12"/>
  <c r="AR62" i="12"/>
  <c r="AR63" i="12"/>
  <c r="AR64" i="12"/>
  <c r="AR65" i="12"/>
  <c r="AR66" i="12"/>
  <c r="AR67" i="12"/>
  <c r="AR68" i="12"/>
  <c r="AR69" i="12"/>
  <c r="AR70" i="12"/>
  <c r="AR71" i="12"/>
  <c r="AR72" i="12"/>
  <c r="AR73" i="12"/>
  <c r="AR74" i="12"/>
  <c r="AR75" i="12"/>
  <c r="AR76" i="12"/>
  <c r="AR77" i="12"/>
  <c r="AR78" i="12"/>
  <c r="AR79" i="12"/>
  <c r="AR80" i="12"/>
  <c r="AR81" i="12"/>
  <c r="AR82" i="12"/>
  <c r="AR83" i="12"/>
  <c r="AR84" i="12"/>
  <c r="AR85" i="12"/>
  <c r="AR86" i="12"/>
  <c r="AR87" i="12"/>
  <c r="AR7" i="12"/>
  <c r="AR90" i="12"/>
  <c r="AR91" i="12"/>
  <c r="AR92" i="12"/>
  <c r="AR93" i="12"/>
  <c r="AR94" i="12"/>
  <c r="AR95" i="12"/>
  <c r="AR96" i="12"/>
  <c r="AR97" i="12"/>
  <c r="AR98" i="12"/>
  <c r="AR99" i="12"/>
  <c r="AR100" i="12"/>
  <c r="AR101" i="12"/>
  <c r="AR102" i="12"/>
  <c r="AR103" i="12"/>
  <c r="AR104" i="12"/>
  <c r="AR105" i="12"/>
  <c r="AR118" i="12"/>
  <c r="AR119" i="12"/>
  <c r="AR120" i="12"/>
  <c r="AR121" i="12"/>
  <c r="AR122" i="12"/>
  <c r="AR123" i="12"/>
  <c r="AR124" i="12"/>
  <c r="AR125" i="12"/>
  <c r="AR134" i="12"/>
  <c r="AR135" i="12"/>
  <c r="AR136" i="12"/>
  <c r="AR137" i="12"/>
  <c r="AR144" i="12"/>
  <c r="AR145" i="12"/>
  <c r="AR151" i="12"/>
  <c r="AR152" i="12"/>
  <c r="AR158" i="12"/>
  <c r="AR159" i="12"/>
  <c r="AR160" i="12"/>
  <c r="AU56" i="12"/>
  <c r="AU57" i="12"/>
  <c r="AU58" i="12"/>
  <c r="AU59" i="12"/>
  <c r="AU60" i="12"/>
  <c r="AU61" i="12"/>
  <c r="AU62" i="12"/>
  <c r="AU63" i="12"/>
  <c r="AU64" i="12"/>
  <c r="AU65" i="12"/>
  <c r="AU66" i="12"/>
  <c r="AU67" i="12"/>
  <c r="AU68" i="12"/>
  <c r="AU69" i="12"/>
  <c r="AU70" i="12"/>
  <c r="AU71" i="12"/>
  <c r="AU72" i="12"/>
  <c r="AU73" i="12"/>
  <c r="AU74" i="12"/>
  <c r="AU75" i="12"/>
  <c r="AU76" i="12"/>
  <c r="AU77" i="12"/>
  <c r="AU78" i="12"/>
  <c r="AU79" i="12"/>
  <c r="AU80" i="12"/>
  <c r="AU81" i="12"/>
  <c r="AU82" i="12"/>
  <c r="AU83" i="12"/>
  <c r="AU84" i="12"/>
  <c r="AU85" i="12"/>
  <c r="AU86" i="12"/>
  <c r="AU87" i="12"/>
  <c r="AU7" i="12"/>
  <c r="AU90" i="12"/>
  <c r="AU91" i="12"/>
  <c r="AU92" i="12"/>
  <c r="AU93" i="12"/>
  <c r="AU94" i="12"/>
  <c r="AU95" i="12"/>
  <c r="AU96" i="12"/>
  <c r="AU97" i="12"/>
  <c r="AU98" i="12"/>
  <c r="AU99" i="12"/>
  <c r="AU100" i="12"/>
  <c r="AU101" i="12"/>
  <c r="AU102" i="12"/>
  <c r="AU103" i="12"/>
  <c r="AU104" i="12"/>
  <c r="AU105" i="12"/>
  <c r="AU118" i="12"/>
  <c r="AU119" i="12"/>
  <c r="AU120" i="12"/>
  <c r="AU121" i="12"/>
  <c r="AU122" i="12"/>
  <c r="AU123" i="12"/>
  <c r="AU124" i="12"/>
  <c r="AU125" i="12"/>
  <c r="AU134" i="12"/>
  <c r="AU135" i="12"/>
  <c r="AU136" i="12"/>
  <c r="AU137" i="12"/>
  <c r="AU144" i="12"/>
  <c r="AU145" i="12"/>
  <c r="AU151" i="12"/>
  <c r="AU152" i="12"/>
  <c r="AU158" i="12"/>
  <c r="AU159" i="12"/>
  <c r="AU160" i="12"/>
  <c r="AX56" i="12"/>
  <c r="AX57" i="12"/>
  <c r="AX58" i="12"/>
  <c r="AX59" i="12"/>
  <c r="AX60" i="12"/>
  <c r="AX61" i="12"/>
  <c r="AX62" i="12"/>
  <c r="AX63" i="12"/>
  <c r="AX64" i="12"/>
  <c r="AX65" i="12"/>
  <c r="AX66" i="12"/>
  <c r="AX67" i="12"/>
  <c r="AX68" i="12"/>
  <c r="AX69" i="12"/>
  <c r="AX70" i="12"/>
  <c r="AX71" i="12"/>
  <c r="AX72" i="12"/>
  <c r="AX73" i="12"/>
  <c r="AX74" i="12"/>
  <c r="AX75" i="12"/>
  <c r="AX76" i="12"/>
  <c r="AX77" i="12"/>
  <c r="AX78" i="12"/>
  <c r="AX79" i="12"/>
  <c r="AX80" i="12"/>
  <c r="AX81" i="12"/>
  <c r="AX82" i="12"/>
  <c r="AX83" i="12"/>
  <c r="AX84" i="12"/>
  <c r="AX85" i="12"/>
  <c r="AX86" i="12"/>
  <c r="AX87" i="12"/>
  <c r="AX7" i="12"/>
  <c r="AX90" i="12"/>
  <c r="AX91" i="12"/>
  <c r="AX92" i="12"/>
  <c r="AX93" i="12"/>
  <c r="AX94" i="12"/>
  <c r="AX95" i="12"/>
  <c r="AX96" i="12"/>
  <c r="AX97" i="12"/>
  <c r="AX98" i="12"/>
  <c r="AX99" i="12"/>
  <c r="AX100" i="12"/>
  <c r="AX101" i="12"/>
  <c r="AX102" i="12"/>
  <c r="AX103" i="12"/>
  <c r="AX104" i="12"/>
  <c r="AX105" i="12"/>
  <c r="AX118" i="12"/>
  <c r="AX119" i="12"/>
  <c r="AX120" i="12"/>
  <c r="AX121" i="12"/>
  <c r="AX122" i="12"/>
  <c r="AX123" i="12"/>
  <c r="AX124" i="12"/>
  <c r="AX125" i="12"/>
  <c r="AX134" i="12"/>
  <c r="AX135" i="12"/>
  <c r="AX136" i="12"/>
  <c r="AX137" i="12"/>
  <c r="AX144" i="12"/>
  <c r="AX145" i="12"/>
  <c r="AX151" i="12"/>
  <c r="AX152" i="12"/>
  <c r="AX158" i="12"/>
  <c r="AX159" i="12"/>
  <c r="AX160" i="12"/>
  <c r="BA56" i="12"/>
  <c r="BA57" i="12"/>
  <c r="BA58" i="12"/>
  <c r="BA59" i="12"/>
  <c r="BA60" i="12"/>
  <c r="BA61" i="12"/>
  <c r="BA62" i="12"/>
  <c r="BA63" i="12"/>
  <c r="BA64" i="12"/>
  <c r="BA65" i="12"/>
  <c r="BA66" i="12"/>
  <c r="BA67" i="12"/>
  <c r="BA68" i="12"/>
  <c r="BA69" i="12"/>
  <c r="BA70" i="12"/>
  <c r="BA71" i="12"/>
  <c r="BA72" i="12"/>
  <c r="BA73" i="12"/>
  <c r="BA74" i="12"/>
  <c r="BA75" i="12"/>
  <c r="BA76" i="12"/>
  <c r="BA77" i="12"/>
  <c r="BA78" i="12"/>
  <c r="BA79" i="12"/>
  <c r="BA80" i="12"/>
  <c r="BA81" i="12"/>
  <c r="BA82" i="12"/>
  <c r="BA83" i="12"/>
  <c r="BA84" i="12"/>
  <c r="BA85" i="12"/>
  <c r="BA86" i="12"/>
  <c r="BA87" i="12"/>
  <c r="BA7" i="12"/>
  <c r="BA90" i="12"/>
  <c r="BA91" i="12"/>
  <c r="BA92" i="12"/>
  <c r="BA93" i="12"/>
  <c r="BA94" i="12"/>
  <c r="BA95" i="12"/>
  <c r="BA96" i="12"/>
  <c r="BA97" i="12"/>
  <c r="BA98" i="12"/>
  <c r="BA99" i="12"/>
  <c r="BA100" i="12"/>
  <c r="BA101" i="12"/>
  <c r="BA102" i="12"/>
  <c r="BA103" i="12"/>
  <c r="BA104" i="12"/>
  <c r="BA105" i="12"/>
  <c r="BA118" i="12"/>
  <c r="BA119" i="12"/>
  <c r="BA120" i="12"/>
  <c r="BA121" i="12"/>
  <c r="BA122" i="12"/>
  <c r="BA123" i="12"/>
  <c r="BA124" i="12"/>
  <c r="BA125" i="12"/>
  <c r="BA134" i="12"/>
  <c r="BA135" i="12"/>
  <c r="BA136" i="12"/>
  <c r="BA137" i="12"/>
  <c r="BA144" i="12"/>
  <c r="BA145" i="12"/>
  <c r="BA151" i="12"/>
  <c r="BA152" i="12"/>
  <c r="BA158" i="12"/>
  <c r="BA159" i="12"/>
  <c r="BA160" i="12"/>
  <c r="BD56" i="12"/>
  <c r="BD57" i="12"/>
  <c r="BD58" i="12"/>
  <c r="BD59" i="12"/>
  <c r="BD60" i="12"/>
  <c r="BD61" i="12"/>
  <c r="BD62" i="12"/>
  <c r="BD63" i="12"/>
  <c r="BD64" i="12"/>
  <c r="BD65" i="12"/>
  <c r="BD66" i="12"/>
  <c r="BD67" i="12"/>
  <c r="BD68" i="12"/>
  <c r="BD69" i="12"/>
  <c r="BD70" i="12"/>
  <c r="BD71" i="12"/>
  <c r="BD72" i="12"/>
  <c r="BD73" i="12"/>
  <c r="BD74" i="12"/>
  <c r="BD75" i="12"/>
  <c r="BD76" i="12"/>
  <c r="BD77" i="12"/>
  <c r="BD78" i="12"/>
  <c r="BD79" i="12"/>
  <c r="BD80" i="12"/>
  <c r="BD81" i="12"/>
  <c r="BD82" i="12"/>
  <c r="BD83" i="12"/>
  <c r="BD84" i="12"/>
  <c r="BD85" i="12"/>
  <c r="BD86" i="12"/>
  <c r="BD87" i="12"/>
  <c r="BD7" i="12"/>
  <c r="BD90" i="12"/>
  <c r="BD91" i="12"/>
  <c r="BD92" i="12"/>
  <c r="BD93" i="12"/>
  <c r="BD94" i="12"/>
  <c r="BD95" i="12"/>
  <c r="BD96" i="12"/>
  <c r="BD97" i="12"/>
  <c r="BD98" i="12"/>
  <c r="BD99" i="12"/>
  <c r="BD100" i="12"/>
  <c r="BD101" i="12"/>
  <c r="BD102" i="12"/>
  <c r="BD103" i="12"/>
  <c r="BD104" i="12"/>
  <c r="BD105" i="12"/>
  <c r="BD118" i="12"/>
  <c r="BD119" i="12"/>
  <c r="BD120" i="12"/>
  <c r="BD121" i="12"/>
  <c r="BD122" i="12"/>
  <c r="BD123" i="12"/>
  <c r="BD124" i="12"/>
  <c r="BD125" i="12"/>
  <c r="BD134" i="12"/>
  <c r="BD135" i="12"/>
  <c r="BD136" i="12"/>
  <c r="BD137" i="12"/>
  <c r="BD144" i="12"/>
  <c r="BD145" i="12"/>
  <c r="BD151" i="12"/>
  <c r="BD152" i="12"/>
  <c r="BD158" i="12"/>
  <c r="BD159" i="12"/>
  <c r="BD160" i="12"/>
  <c r="BG56" i="12"/>
  <c r="BG57" i="12"/>
  <c r="BG58" i="12"/>
  <c r="BG59" i="12"/>
  <c r="BG60" i="12"/>
  <c r="BG61" i="12"/>
  <c r="BG62" i="12"/>
  <c r="BG63" i="12"/>
  <c r="BG64" i="12"/>
  <c r="BG65" i="12"/>
  <c r="BG66" i="12"/>
  <c r="BG67" i="12"/>
  <c r="BG68" i="12"/>
  <c r="BG69" i="12"/>
  <c r="BG70" i="12"/>
  <c r="BG71" i="12"/>
  <c r="BG72" i="12"/>
  <c r="BG73" i="12"/>
  <c r="BG74" i="12"/>
  <c r="BG75" i="12"/>
  <c r="BG76" i="12"/>
  <c r="BG77" i="12"/>
  <c r="BG78" i="12"/>
  <c r="BG79" i="12"/>
  <c r="BG80" i="12"/>
  <c r="BG81" i="12"/>
  <c r="BG82" i="12"/>
  <c r="BG83" i="12"/>
  <c r="BG84" i="12"/>
  <c r="BG85" i="12"/>
  <c r="BG86" i="12"/>
  <c r="BG87" i="12"/>
  <c r="BG7" i="12"/>
  <c r="BG90" i="12"/>
  <c r="BG91" i="12"/>
  <c r="BG92" i="12"/>
  <c r="BG93" i="12"/>
  <c r="BG94" i="12"/>
  <c r="BG95" i="12"/>
  <c r="BG96" i="12"/>
  <c r="BG97" i="12"/>
  <c r="BG98" i="12"/>
  <c r="BG99" i="12"/>
  <c r="BG100" i="12"/>
  <c r="BG101" i="12"/>
  <c r="BG102" i="12"/>
  <c r="BG103" i="12"/>
  <c r="BG104" i="12"/>
  <c r="BG105" i="12"/>
  <c r="BG118" i="12"/>
  <c r="BG119" i="12"/>
  <c r="BG120" i="12"/>
  <c r="BG121" i="12"/>
  <c r="BG122" i="12"/>
  <c r="BG123" i="12"/>
  <c r="BG124" i="12"/>
  <c r="BG125" i="12"/>
  <c r="BG134" i="12"/>
  <c r="BG135" i="12"/>
  <c r="BG136" i="12"/>
  <c r="BG137" i="12"/>
  <c r="BG144" i="12"/>
  <c r="BG145" i="12"/>
  <c r="BG151" i="12"/>
  <c r="BG152" i="12"/>
  <c r="BG158" i="12"/>
  <c r="BG159" i="12"/>
  <c r="BG160" i="12"/>
  <c r="BJ56" i="12"/>
  <c r="BJ57" i="12"/>
  <c r="BJ58" i="12"/>
  <c r="BJ59" i="12"/>
  <c r="BJ60" i="12"/>
  <c r="BJ61" i="12"/>
  <c r="BJ62" i="12"/>
  <c r="BJ63" i="12"/>
  <c r="BJ64" i="12"/>
  <c r="BJ65" i="12"/>
  <c r="BJ66" i="12"/>
  <c r="BJ67" i="12"/>
  <c r="BJ68" i="12"/>
  <c r="BJ69" i="12"/>
  <c r="BJ70" i="12"/>
  <c r="BJ71" i="12"/>
  <c r="BJ72" i="12"/>
  <c r="BJ73" i="12"/>
  <c r="BJ74" i="12"/>
  <c r="BJ75" i="12"/>
  <c r="BJ76" i="12"/>
  <c r="BJ77" i="12"/>
  <c r="BJ78" i="12"/>
  <c r="BJ79" i="12"/>
  <c r="BJ80" i="12"/>
  <c r="BJ81" i="12"/>
  <c r="BJ82" i="12"/>
  <c r="BJ83" i="12"/>
  <c r="BJ84" i="12"/>
  <c r="BJ85" i="12"/>
  <c r="BJ86" i="12"/>
  <c r="BJ87" i="12"/>
  <c r="BJ7" i="12"/>
  <c r="BJ90" i="12"/>
  <c r="BJ91" i="12"/>
  <c r="BJ92" i="12"/>
  <c r="BJ93" i="12"/>
  <c r="BJ94" i="12"/>
  <c r="BJ95" i="12"/>
  <c r="BJ96" i="12"/>
  <c r="BJ97" i="12"/>
  <c r="BJ98" i="12"/>
  <c r="BJ99" i="12"/>
  <c r="BJ100" i="12"/>
  <c r="BJ101" i="12"/>
  <c r="BJ102" i="12"/>
  <c r="BJ103" i="12"/>
  <c r="BJ104" i="12"/>
  <c r="BJ105" i="12"/>
  <c r="BJ118" i="12"/>
  <c r="BJ119" i="12"/>
  <c r="BJ120" i="12"/>
  <c r="BJ121" i="12"/>
  <c r="BJ122" i="12"/>
  <c r="BJ123" i="12"/>
  <c r="BJ124" i="12"/>
  <c r="BJ125" i="12"/>
  <c r="BJ134" i="12"/>
  <c r="BJ135" i="12"/>
  <c r="BJ136" i="12"/>
  <c r="BJ137" i="12"/>
  <c r="BJ144" i="12"/>
  <c r="BJ145" i="12"/>
  <c r="BJ151" i="12"/>
  <c r="BJ152" i="12"/>
  <c r="BJ158" i="12"/>
  <c r="BJ159" i="12"/>
  <c r="BJ160" i="12"/>
  <c r="BM56" i="12"/>
  <c r="BM57" i="12"/>
  <c r="BM58" i="12"/>
  <c r="BM59" i="12"/>
  <c r="BM60" i="12"/>
  <c r="BM61" i="12"/>
  <c r="BM62" i="12"/>
  <c r="BM63" i="12"/>
  <c r="BM64" i="12"/>
  <c r="BM65" i="12"/>
  <c r="BM66" i="12"/>
  <c r="BM67" i="12"/>
  <c r="BM68" i="12"/>
  <c r="BM69" i="12"/>
  <c r="BM70" i="12"/>
  <c r="BM71" i="12"/>
  <c r="BM72" i="12"/>
  <c r="BM73" i="12"/>
  <c r="BM74" i="12"/>
  <c r="BM75" i="12"/>
  <c r="BM76" i="12"/>
  <c r="BM77" i="12"/>
  <c r="BM78" i="12"/>
  <c r="BM79" i="12"/>
  <c r="BM80" i="12"/>
  <c r="BM81" i="12"/>
  <c r="BM82" i="12"/>
  <c r="BM83" i="12"/>
  <c r="BM84" i="12"/>
  <c r="BM85" i="12"/>
  <c r="BM86" i="12"/>
  <c r="BM87" i="12"/>
  <c r="BM7" i="12"/>
  <c r="BM90" i="12"/>
  <c r="BM91" i="12"/>
  <c r="BM92" i="12"/>
  <c r="BM93" i="12"/>
  <c r="BM94" i="12"/>
  <c r="BM95" i="12"/>
  <c r="BM96" i="12"/>
  <c r="BM97" i="12"/>
  <c r="BM98" i="12"/>
  <c r="BM99" i="12"/>
  <c r="BM100" i="12"/>
  <c r="BM101" i="12"/>
  <c r="BM102" i="12"/>
  <c r="BM103" i="12"/>
  <c r="BM104" i="12"/>
  <c r="BM105" i="12"/>
  <c r="BM118" i="12"/>
  <c r="BM119" i="12"/>
  <c r="BM120" i="12"/>
  <c r="BM121" i="12"/>
  <c r="BM122" i="12"/>
  <c r="BM123" i="12"/>
  <c r="BM124" i="12"/>
  <c r="BM125" i="12"/>
  <c r="BM134" i="12"/>
  <c r="BM135" i="12"/>
  <c r="BM136" i="12"/>
  <c r="BM137" i="12"/>
  <c r="BM144" i="12"/>
  <c r="BM145" i="12"/>
  <c r="BM151" i="12"/>
  <c r="BM152" i="12"/>
  <c r="BM158" i="12"/>
  <c r="BM159" i="12"/>
  <c r="BM160" i="12"/>
  <c r="BP56" i="12"/>
  <c r="BP57" i="12"/>
  <c r="BP58" i="12"/>
  <c r="BP59" i="12"/>
  <c r="BP60" i="12"/>
  <c r="BP61" i="12"/>
  <c r="BP62" i="12"/>
  <c r="BP63" i="12"/>
  <c r="BP64" i="12"/>
  <c r="BP65" i="12"/>
  <c r="BP66" i="12"/>
  <c r="BP67" i="12"/>
  <c r="BP68" i="12"/>
  <c r="BP69" i="12"/>
  <c r="BP70" i="12"/>
  <c r="BP71" i="12"/>
  <c r="BP72" i="12"/>
  <c r="BP73" i="12"/>
  <c r="BP74" i="12"/>
  <c r="BP75" i="12"/>
  <c r="BP76" i="12"/>
  <c r="BP77" i="12"/>
  <c r="BP78" i="12"/>
  <c r="BP79" i="12"/>
  <c r="BP80" i="12"/>
  <c r="BP81" i="12"/>
  <c r="BP82" i="12"/>
  <c r="BP83" i="12"/>
  <c r="BP84" i="12"/>
  <c r="BP85" i="12"/>
  <c r="BP86" i="12"/>
  <c r="BP87" i="12"/>
  <c r="BP7" i="12"/>
  <c r="BP90" i="12"/>
  <c r="BP91" i="12"/>
  <c r="BP92" i="12"/>
  <c r="BP93" i="12"/>
  <c r="BP94" i="12"/>
  <c r="BP95" i="12"/>
  <c r="BP96" i="12"/>
  <c r="BP97" i="12"/>
  <c r="BP98" i="12"/>
  <c r="BP99" i="12"/>
  <c r="BP100" i="12"/>
  <c r="BP101" i="12"/>
  <c r="BP102" i="12"/>
  <c r="BP103" i="12"/>
  <c r="BP104" i="12"/>
  <c r="BP105" i="12"/>
  <c r="BP118" i="12"/>
  <c r="BP119" i="12"/>
  <c r="BP120" i="12"/>
  <c r="BP121" i="12"/>
  <c r="BP122" i="12"/>
  <c r="BP123" i="12"/>
  <c r="BP124" i="12"/>
  <c r="BP125" i="12"/>
  <c r="BP134" i="12"/>
  <c r="BP135" i="12"/>
  <c r="BP136" i="12"/>
  <c r="BP137" i="12"/>
  <c r="BP144" i="12"/>
  <c r="BP145" i="12"/>
  <c r="BP151" i="12"/>
  <c r="BP152" i="12"/>
  <c r="BP158" i="12"/>
  <c r="BP159" i="12"/>
  <c r="BP160" i="12"/>
  <c r="BS56" i="12"/>
  <c r="BS57" i="12"/>
  <c r="BS58" i="12"/>
  <c r="BS59" i="12"/>
  <c r="BS60" i="12"/>
  <c r="BS61" i="12"/>
  <c r="BS62" i="12"/>
  <c r="BS63" i="12"/>
  <c r="BS64" i="12"/>
  <c r="BS65" i="12"/>
  <c r="BS66" i="12"/>
  <c r="BS67" i="12"/>
  <c r="BS68" i="12"/>
  <c r="BS69" i="12"/>
  <c r="BS70" i="12"/>
  <c r="BS71" i="12"/>
  <c r="BS72" i="12"/>
  <c r="BS73" i="12"/>
  <c r="BS74" i="12"/>
  <c r="BS75" i="12"/>
  <c r="BS76" i="12"/>
  <c r="BS77" i="12"/>
  <c r="BS78" i="12"/>
  <c r="BS79" i="12"/>
  <c r="BS80" i="12"/>
  <c r="BS81" i="12"/>
  <c r="BS82" i="12"/>
  <c r="BS83" i="12"/>
  <c r="BS84" i="12"/>
  <c r="BS85" i="12"/>
  <c r="BS86" i="12"/>
  <c r="BS87" i="12"/>
  <c r="BS7" i="12"/>
  <c r="BS90" i="12"/>
  <c r="BS91" i="12"/>
  <c r="BS92" i="12"/>
  <c r="BS93" i="12"/>
  <c r="BS94" i="12"/>
  <c r="BS95" i="12"/>
  <c r="BS96" i="12"/>
  <c r="BS97" i="12"/>
  <c r="BS98" i="12"/>
  <c r="BS99" i="12"/>
  <c r="BS100" i="12"/>
  <c r="BS101" i="12"/>
  <c r="BS102" i="12"/>
  <c r="BS103" i="12"/>
  <c r="BS104" i="12"/>
  <c r="BS105" i="12"/>
  <c r="BS118" i="12"/>
  <c r="BS119" i="12"/>
  <c r="BS120" i="12"/>
  <c r="BS121" i="12"/>
  <c r="BS122" i="12"/>
  <c r="BS123" i="12"/>
  <c r="BS124" i="12"/>
  <c r="BS125" i="12"/>
  <c r="BS134" i="12"/>
  <c r="BS135" i="12"/>
  <c r="BS136" i="12"/>
  <c r="BS137" i="12"/>
  <c r="BS144" i="12"/>
  <c r="BS145" i="12"/>
  <c r="BS151" i="12"/>
  <c r="BS152" i="12"/>
  <c r="BS158" i="12"/>
  <c r="BS159" i="12"/>
  <c r="BS160" i="12"/>
  <c r="BV56" i="12"/>
  <c r="BV57" i="12"/>
  <c r="BV58" i="12"/>
  <c r="BV59" i="12"/>
  <c r="BV60" i="12"/>
  <c r="BV61" i="12"/>
  <c r="BV62" i="12"/>
  <c r="BV63" i="12"/>
  <c r="BV64" i="12"/>
  <c r="BV65" i="12"/>
  <c r="BV66" i="12"/>
  <c r="BV67" i="12"/>
  <c r="BV68" i="12"/>
  <c r="BV69" i="12"/>
  <c r="BV70" i="12"/>
  <c r="BV71" i="12"/>
  <c r="BV72" i="12"/>
  <c r="BV73" i="12"/>
  <c r="BV74" i="12"/>
  <c r="BV75" i="12"/>
  <c r="BV76" i="12"/>
  <c r="BV77" i="12"/>
  <c r="BV78" i="12"/>
  <c r="BV79" i="12"/>
  <c r="BV80" i="12"/>
  <c r="BV81" i="12"/>
  <c r="BV82" i="12"/>
  <c r="BV83" i="12"/>
  <c r="BV84" i="12"/>
  <c r="BV85" i="12"/>
  <c r="BV86" i="12"/>
  <c r="BV87" i="12"/>
  <c r="BV7" i="12"/>
  <c r="BV90" i="12"/>
  <c r="BV91" i="12"/>
  <c r="BV92" i="12"/>
  <c r="BV93" i="12"/>
  <c r="BV94" i="12"/>
  <c r="BV95" i="12"/>
  <c r="BV96" i="12"/>
  <c r="BV97" i="12"/>
  <c r="BV98" i="12"/>
  <c r="BV99" i="12"/>
  <c r="BV100" i="12"/>
  <c r="BV101" i="12"/>
  <c r="BV102" i="12"/>
  <c r="BV103" i="12"/>
  <c r="BV104" i="12"/>
  <c r="BV105" i="12"/>
  <c r="BV118" i="12"/>
  <c r="BV119" i="12"/>
  <c r="BV120" i="12"/>
  <c r="BV121" i="12"/>
  <c r="BV122" i="12"/>
  <c r="BV123" i="12"/>
  <c r="BV124" i="12"/>
  <c r="BV125" i="12"/>
  <c r="BV134" i="12"/>
  <c r="BV135" i="12"/>
  <c r="BV136" i="12"/>
  <c r="BV137" i="12"/>
  <c r="BV144" i="12"/>
  <c r="BV145" i="12"/>
  <c r="BV151" i="12"/>
  <c r="BV152" i="12"/>
  <c r="BV158" i="12"/>
  <c r="BV159" i="12"/>
  <c r="BV160" i="12"/>
  <c r="BY56" i="12"/>
  <c r="BY57" i="12"/>
  <c r="BY58" i="12"/>
  <c r="BY59" i="12"/>
  <c r="BY60" i="12"/>
  <c r="BY61" i="12"/>
  <c r="BY62" i="12"/>
  <c r="BY63" i="12"/>
  <c r="BY64" i="12"/>
  <c r="BY65" i="12"/>
  <c r="BY66" i="12"/>
  <c r="BY67" i="12"/>
  <c r="BY68" i="12"/>
  <c r="BY69" i="12"/>
  <c r="BY70" i="12"/>
  <c r="BY71" i="12"/>
  <c r="BY72" i="12"/>
  <c r="BY73" i="12"/>
  <c r="BY74" i="12"/>
  <c r="BY75" i="12"/>
  <c r="BY76" i="12"/>
  <c r="BY77" i="12"/>
  <c r="BY78" i="12"/>
  <c r="BY79" i="12"/>
  <c r="BY80" i="12"/>
  <c r="BY81" i="12"/>
  <c r="BY82" i="12"/>
  <c r="BY83" i="12"/>
  <c r="BY84" i="12"/>
  <c r="BY85" i="12"/>
  <c r="BY86" i="12"/>
  <c r="BY87" i="12"/>
  <c r="BY7" i="12"/>
  <c r="BY90" i="12"/>
  <c r="BY91" i="12"/>
  <c r="BY92" i="12"/>
  <c r="BY93" i="12"/>
  <c r="BY94" i="12"/>
  <c r="BY95" i="12"/>
  <c r="BY96" i="12"/>
  <c r="BY97" i="12"/>
  <c r="BY98" i="12"/>
  <c r="BY99" i="12"/>
  <c r="BY100" i="12"/>
  <c r="BY101" i="12"/>
  <c r="BY102" i="12"/>
  <c r="BY103" i="12"/>
  <c r="BY104" i="12"/>
  <c r="BY105" i="12"/>
  <c r="BY118" i="12"/>
  <c r="BY119" i="12"/>
  <c r="BY120" i="12"/>
  <c r="BY121" i="12"/>
  <c r="BY122" i="12"/>
  <c r="BY123" i="12"/>
  <c r="BY124" i="12"/>
  <c r="BY125" i="12"/>
  <c r="BY134" i="12"/>
  <c r="BY135" i="12"/>
  <c r="BY136" i="12"/>
  <c r="BY137" i="12"/>
  <c r="BY144" i="12"/>
  <c r="BY145" i="12"/>
  <c r="BY151" i="12"/>
  <c r="BY152" i="12"/>
  <c r="BY158" i="12"/>
  <c r="BY159" i="12"/>
  <c r="BY160" i="12"/>
  <c r="CB56" i="12"/>
  <c r="CB57" i="12"/>
  <c r="CB58" i="12"/>
  <c r="CB59" i="12"/>
  <c r="CB60" i="12"/>
  <c r="CB61" i="12"/>
  <c r="CB62" i="12"/>
  <c r="CB63" i="12"/>
  <c r="CB64" i="12"/>
  <c r="CB65" i="12"/>
  <c r="CB66" i="12"/>
  <c r="CB67" i="12"/>
  <c r="CB68" i="12"/>
  <c r="CB69" i="12"/>
  <c r="CB70" i="12"/>
  <c r="CB71" i="12"/>
  <c r="CB72" i="12"/>
  <c r="CB73" i="12"/>
  <c r="CB74" i="12"/>
  <c r="CB75" i="12"/>
  <c r="CB76" i="12"/>
  <c r="CB77" i="12"/>
  <c r="CB78" i="12"/>
  <c r="CB79" i="12"/>
  <c r="CB80" i="12"/>
  <c r="CB81" i="12"/>
  <c r="CB82" i="12"/>
  <c r="CB83" i="12"/>
  <c r="CB84" i="12"/>
  <c r="CB85" i="12"/>
  <c r="CB86" i="12"/>
  <c r="CB87" i="12"/>
  <c r="CB7" i="12"/>
  <c r="CB90" i="12"/>
  <c r="CB91" i="12"/>
  <c r="CB92" i="12"/>
  <c r="CB93" i="12"/>
  <c r="CB94" i="12"/>
  <c r="CB95" i="12"/>
  <c r="CB96" i="12"/>
  <c r="CB97" i="12"/>
  <c r="CB98" i="12"/>
  <c r="CB99" i="12"/>
  <c r="CB100" i="12"/>
  <c r="CB101" i="12"/>
  <c r="CB102" i="12"/>
  <c r="CB103" i="12"/>
  <c r="CB104" i="12"/>
  <c r="CB105" i="12"/>
  <c r="CB118" i="12"/>
  <c r="CB119" i="12"/>
  <c r="CB120" i="12"/>
  <c r="CB121" i="12"/>
  <c r="CB122" i="12"/>
  <c r="CB123" i="12"/>
  <c r="CB124" i="12"/>
  <c r="CB125" i="12"/>
  <c r="CB134" i="12"/>
  <c r="CB135" i="12"/>
  <c r="CB136" i="12"/>
  <c r="CB137" i="12"/>
  <c r="CB144" i="12"/>
  <c r="CB145" i="12"/>
  <c r="CB151" i="12"/>
  <c r="CB152" i="12"/>
  <c r="CB158" i="12"/>
  <c r="CB159" i="12"/>
  <c r="CB160" i="12"/>
  <c r="CE56" i="12"/>
  <c r="CE57" i="12"/>
  <c r="CE58" i="12"/>
  <c r="CE59" i="12"/>
  <c r="CE60" i="12"/>
  <c r="CE61" i="12"/>
  <c r="CE62" i="12"/>
  <c r="CE63" i="12"/>
  <c r="CE64" i="12"/>
  <c r="CE65" i="12"/>
  <c r="CE66" i="12"/>
  <c r="CE67" i="12"/>
  <c r="CE68" i="12"/>
  <c r="CE69" i="12"/>
  <c r="CE70" i="12"/>
  <c r="CE71" i="12"/>
  <c r="CE72" i="12"/>
  <c r="CE73" i="12"/>
  <c r="CE74" i="12"/>
  <c r="CE75" i="12"/>
  <c r="CE76" i="12"/>
  <c r="CE77" i="12"/>
  <c r="CE78" i="12"/>
  <c r="CE79" i="12"/>
  <c r="CE80" i="12"/>
  <c r="CE81" i="12"/>
  <c r="CE82" i="12"/>
  <c r="CE83" i="12"/>
  <c r="CE84" i="12"/>
  <c r="CE85" i="12"/>
  <c r="CE86" i="12"/>
  <c r="CE87" i="12"/>
  <c r="CE7" i="12"/>
  <c r="CE90" i="12"/>
  <c r="CE91" i="12"/>
  <c r="CE92" i="12"/>
  <c r="CE93" i="12"/>
  <c r="CE94" i="12"/>
  <c r="CE95" i="12"/>
  <c r="CE96" i="12"/>
  <c r="CE97" i="12"/>
  <c r="CE98" i="12"/>
  <c r="CE99" i="12"/>
  <c r="CE100" i="12"/>
  <c r="CE101" i="12"/>
  <c r="CE102" i="12"/>
  <c r="CE103" i="12"/>
  <c r="CE104" i="12"/>
  <c r="CE105" i="12"/>
  <c r="CE118" i="12"/>
  <c r="CE119" i="12"/>
  <c r="CE120" i="12"/>
  <c r="CE121" i="12"/>
  <c r="CE122" i="12"/>
  <c r="CE123" i="12"/>
  <c r="CE124" i="12"/>
  <c r="CE125" i="12"/>
  <c r="CE134" i="12"/>
  <c r="CE135" i="12"/>
  <c r="CE136" i="12"/>
  <c r="CE137" i="12"/>
  <c r="CE144" i="12"/>
  <c r="CE145" i="12"/>
  <c r="CE151" i="12"/>
  <c r="CE152" i="12"/>
  <c r="CE158" i="12"/>
  <c r="CE159" i="12"/>
  <c r="CE160" i="12"/>
  <c r="CH56" i="12"/>
  <c r="CH57" i="12"/>
  <c r="CH58" i="12"/>
  <c r="CH59" i="12"/>
  <c r="CH60" i="12"/>
  <c r="CH61" i="12"/>
  <c r="CH62" i="12"/>
  <c r="CH63" i="12"/>
  <c r="CH64" i="12"/>
  <c r="CH65" i="12"/>
  <c r="CH66" i="12"/>
  <c r="CH67" i="12"/>
  <c r="CH68" i="12"/>
  <c r="CH69" i="12"/>
  <c r="CH70" i="12"/>
  <c r="CH71" i="12"/>
  <c r="CH72" i="12"/>
  <c r="CH73" i="12"/>
  <c r="CH74" i="12"/>
  <c r="CH75" i="12"/>
  <c r="CH76" i="12"/>
  <c r="CH77" i="12"/>
  <c r="CH78" i="12"/>
  <c r="CH79" i="12"/>
  <c r="CH80" i="12"/>
  <c r="CH81" i="12"/>
  <c r="CH82" i="12"/>
  <c r="CH83" i="12"/>
  <c r="CH84" i="12"/>
  <c r="CH85" i="12"/>
  <c r="CH86" i="12"/>
  <c r="CH87" i="12"/>
  <c r="CH7" i="12"/>
  <c r="CH90" i="12"/>
  <c r="CH91" i="12"/>
  <c r="CH92" i="12"/>
  <c r="CH93" i="12"/>
  <c r="CH94" i="12"/>
  <c r="CH95" i="12"/>
  <c r="CH96" i="12"/>
  <c r="CH97" i="12"/>
  <c r="CH98" i="12"/>
  <c r="CH99" i="12"/>
  <c r="CH100" i="12"/>
  <c r="CH101" i="12"/>
  <c r="CH102" i="12"/>
  <c r="CH103" i="12"/>
  <c r="CH104" i="12"/>
  <c r="CH105" i="12"/>
  <c r="CH118" i="12"/>
  <c r="CH119" i="12"/>
  <c r="CH120" i="12"/>
  <c r="CH121" i="12"/>
  <c r="CH122" i="12"/>
  <c r="CH123" i="12"/>
  <c r="CH124" i="12"/>
  <c r="CH125" i="12"/>
  <c r="CH134" i="12"/>
  <c r="CH135" i="12"/>
  <c r="CH136" i="12"/>
  <c r="CH137" i="12"/>
  <c r="CH144" i="12"/>
  <c r="CH145" i="12"/>
  <c r="CH151" i="12"/>
  <c r="CH152" i="12"/>
  <c r="CH158" i="12"/>
  <c r="CH159" i="12"/>
  <c r="CH160" i="12"/>
  <c r="CK56" i="12"/>
  <c r="CK57" i="12"/>
  <c r="CK58" i="12"/>
  <c r="CK59" i="12"/>
  <c r="CK60" i="12"/>
  <c r="CK61" i="12"/>
  <c r="CK62" i="12"/>
  <c r="CK63" i="12"/>
  <c r="CK64" i="12"/>
  <c r="CK65" i="12"/>
  <c r="CK66" i="12"/>
  <c r="CK67" i="12"/>
  <c r="CK68" i="12"/>
  <c r="CK69" i="12"/>
  <c r="CK70" i="12"/>
  <c r="CK71" i="12"/>
  <c r="CK72" i="12"/>
  <c r="CK73" i="12"/>
  <c r="CK74" i="12"/>
  <c r="CK75" i="12"/>
  <c r="CK76" i="12"/>
  <c r="CK77" i="12"/>
  <c r="CK78" i="12"/>
  <c r="CK79" i="12"/>
  <c r="CK80" i="12"/>
  <c r="CK81" i="12"/>
  <c r="CK82" i="12"/>
  <c r="CK83" i="12"/>
  <c r="CK84" i="12"/>
  <c r="CK85" i="12"/>
  <c r="CK86" i="12"/>
  <c r="CK87" i="12"/>
  <c r="CK7" i="12"/>
  <c r="CK90" i="12"/>
  <c r="CK91" i="12"/>
  <c r="CK92" i="12"/>
  <c r="CK93" i="12"/>
  <c r="CK94" i="12"/>
  <c r="CK95" i="12"/>
  <c r="CK96" i="12"/>
  <c r="CK97" i="12"/>
  <c r="CK98" i="12"/>
  <c r="CK99" i="12"/>
  <c r="CK100" i="12"/>
  <c r="CK101" i="12"/>
  <c r="CK102" i="12"/>
  <c r="CK103" i="12"/>
  <c r="CK104" i="12"/>
  <c r="CK105" i="12"/>
  <c r="CK118" i="12"/>
  <c r="CK119" i="12"/>
  <c r="CK120" i="12"/>
  <c r="CK121" i="12"/>
  <c r="CK122" i="12"/>
  <c r="CK123" i="12"/>
  <c r="CK124" i="12"/>
  <c r="CK125" i="12"/>
  <c r="CK134" i="12"/>
  <c r="CK135" i="12"/>
  <c r="CK136" i="12"/>
  <c r="CK137" i="12"/>
  <c r="CK144" i="12"/>
  <c r="CK145" i="12"/>
  <c r="CK151" i="12"/>
  <c r="CK152" i="12"/>
  <c r="CK158" i="12"/>
  <c r="CK159" i="12"/>
  <c r="CK160" i="12"/>
  <c r="CN56" i="12"/>
  <c r="CN57" i="12"/>
  <c r="CN58" i="12"/>
  <c r="CN59" i="12"/>
  <c r="CN60" i="12"/>
  <c r="CN61" i="12"/>
  <c r="CN62" i="12"/>
  <c r="CN63" i="12"/>
  <c r="CN64" i="12"/>
  <c r="CN65" i="12"/>
  <c r="CN66" i="12"/>
  <c r="CN67" i="12"/>
  <c r="CN68" i="12"/>
  <c r="CN69" i="12"/>
  <c r="CN70" i="12"/>
  <c r="CN71" i="12"/>
  <c r="CN72" i="12"/>
  <c r="CN73" i="12"/>
  <c r="CN74" i="12"/>
  <c r="CN75" i="12"/>
  <c r="CN76" i="12"/>
  <c r="CN77" i="12"/>
  <c r="CN78" i="12"/>
  <c r="CN79" i="12"/>
  <c r="CN80" i="12"/>
  <c r="CN81" i="12"/>
  <c r="CN82" i="12"/>
  <c r="CN83" i="12"/>
  <c r="CN84" i="12"/>
  <c r="CN85" i="12"/>
  <c r="CN86" i="12"/>
  <c r="CN87" i="12"/>
  <c r="CN7" i="12"/>
  <c r="CN90" i="12"/>
  <c r="CN91" i="12"/>
  <c r="CN92" i="12"/>
  <c r="CN93" i="12"/>
  <c r="CN94" i="12"/>
  <c r="CN95" i="12"/>
  <c r="CN96" i="12"/>
  <c r="CN97" i="12"/>
  <c r="CN98" i="12"/>
  <c r="CN99" i="12"/>
  <c r="CN100" i="12"/>
  <c r="CN101" i="12"/>
  <c r="CN102" i="12"/>
  <c r="CN103" i="12"/>
  <c r="CN104" i="12"/>
  <c r="CN105" i="12"/>
  <c r="CN118" i="12"/>
  <c r="CN119" i="12"/>
  <c r="CN120" i="12"/>
  <c r="CN121" i="12"/>
  <c r="CN122" i="12"/>
  <c r="CN123" i="12"/>
  <c r="CN124" i="12"/>
  <c r="CN125" i="12"/>
  <c r="CN134" i="12"/>
  <c r="CN135" i="12"/>
  <c r="CN136" i="12"/>
  <c r="CN137" i="12"/>
  <c r="CN144" i="12"/>
  <c r="CN145" i="12"/>
  <c r="CN151" i="12"/>
  <c r="CN152" i="12"/>
  <c r="CN158" i="12"/>
  <c r="CN159" i="12"/>
  <c r="CN160" i="12"/>
  <c r="CQ56" i="12"/>
  <c r="CQ57" i="12"/>
  <c r="CQ58" i="12"/>
  <c r="CQ59" i="12"/>
  <c r="CQ60" i="12"/>
  <c r="CQ61" i="12"/>
  <c r="CQ62" i="12"/>
  <c r="CQ63" i="12"/>
  <c r="CQ64" i="12"/>
  <c r="CQ65" i="12"/>
  <c r="CQ66" i="12"/>
  <c r="CQ67" i="12"/>
  <c r="CQ68" i="12"/>
  <c r="CQ69" i="12"/>
  <c r="CQ70" i="12"/>
  <c r="CQ71" i="12"/>
  <c r="CQ72" i="12"/>
  <c r="CQ73" i="12"/>
  <c r="CQ74" i="12"/>
  <c r="CQ75" i="12"/>
  <c r="CQ76" i="12"/>
  <c r="CQ77" i="12"/>
  <c r="CQ78" i="12"/>
  <c r="CQ79" i="12"/>
  <c r="CQ80" i="12"/>
  <c r="CQ81" i="12"/>
  <c r="CQ82" i="12"/>
  <c r="CQ83" i="12"/>
  <c r="CQ84" i="12"/>
  <c r="CQ85" i="12"/>
  <c r="CQ86" i="12"/>
  <c r="CQ87" i="12"/>
  <c r="CQ7" i="12"/>
  <c r="CQ90" i="12"/>
  <c r="CQ91" i="12"/>
  <c r="CQ92" i="12"/>
  <c r="CQ93" i="12"/>
  <c r="CQ94" i="12"/>
  <c r="CQ95" i="12"/>
  <c r="CQ96" i="12"/>
  <c r="CQ97" i="12"/>
  <c r="CQ98" i="12"/>
  <c r="CQ99" i="12"/>
  <c r="CQ100" i="12"/>
  <c r="CQ101" i="12"/>
  <c r="CQ102" i="12"/>
  <c r="CQ103" i="12"/>
  <c r="CQ104" i="12"/>
  <c r="CQ105" i="12"/>
  <c r="CQ118" i="12"/>
  <c r="CQ119" i="12"/>
  <c r="CQ120" i="12"/>
  <c r="CQ121" i="12"/>
  <c r="CQ122" i="12"/>
  <c r="CQ123" i="12"/>
  <c r="CQ124" i="12"/>
  <c r="CQ125" i="12"/>
  <c r="CQ134" i="12"/>
  <c r="CQ135" i="12"/>
  <c r="CQ136" i="12"/>
  <c r="CQ137" i="12"/>
  <c r="CQ144" i="12"/>
  <c r="CQ145" i="12"/>
  <c r="CQ151" i="12"/>
  <c r="CQ152" i="12"/>
  <c r="CQ158" i="12"/>
  <c r="CQ159" i="12"/>
  <c r="CQ160" i="12"/>
  <c r="CT56" i="12"/>
  <c r="CT57" i="12"/>
  <c r="CT58" i="12"/>
  <c r="CT59" i="12"/>
  <c r="CT60" i="12"/>
  <c r="CT61" i="12"/>
  <c r="CT62" i="12"/>
  <c r="CT63" i="12"/>
  <c r="CT64" i="12"/>
  <c r="CT65" i="12"/>
  <c r="CT66" i="12"/>
  <c r="CT67" i="12"/>
  <c r="CT68" i="12"/>
  <c r="CT69" i="12"/>
  <c r="CT70" i="12"/>
  <c r="CT71" i="12"/>
  <c r="CT72" i="12"/>
  <c r="CT73" i="12"/>
  <c r="CT74" i="12"/>
  <c r="CT75" i="12"/>
  <c r="CT76" i="12"/>
  <c r="CT77" i="12"/>
  <c r="CT78" i="12"/>
  <c r="CT79" i="12"/>
  <c r="CT80" i="12"/>
  <c r="CT81" i="12"/>
  <c r="CT82" i="12"/>
  <c r="CT83" i="12"/>
  <c r="CT84" i="12"/>
  <c r="CT85" i="12"/>
  <c r="CT86" i="12"/>
  <c r="CT87" i="12"/>
  <c r="CT7" i="12"/>
  <c r="CT90" i="12"/>
  <c r="CT91" i="12"/>
  <c r="CT92" i="12"/>
  <c r="CT93" i="12"/>
  <c r="CT94" i="12"/>
  <c r="CT95" i="12"/>
  <c r="CT96" i="12"/>
  <c r="CT97" i="12"/>
  <c r="CT98" i="12"/>
  <c r="CT99" i="12"/>
  <c r="CT100" i="12"/>
  <c r="CT101" i="12"/>
  <c r="CT102" i="12"/>
  <c r="CT103" i="12"/>
  <c r="CT104" i="12"/>
  <c r="CT105" i="12"/>
  <c r="CT118" i="12"/>
  <c r="CT119" i="12"/>
  <c r="CT120" i="12"/>
  <c r="CT121" i="12"/>
  <c r="CT122" i="12"/>
  <c r="CT123" i="12"/>
  <c r="CT124" i="12"/>
  <c r="CT125" i="12"/>
  <c r="CT134" i="12"/>
  <c r="CT135" i="12"/>
  <c r="CT136" i="12"/>
  <c r="CT137" i="12"/>
  <c r="CT144" i="12"/>
  <c r="CT145" i="12"/>
  <c r="CT151" i="12"/>
  <c r="CT152" i="12"/>
  <c r="CT158" i="12"/>
  <c r="CT159" i="12"/>
  <c r="CT160" i="12"/>
  <c r="CW56" i="12"/>
  <c r="CW57" i="12"/>
  <c r="CW58" i="12"/>
  <c r="CW59" i="12"/>
  <c r="CW60" i="12"/>
  <c r="CW61" i="12"/>
  <c r="CW62" i="12"/>
  <c r="CW63" i="12"/>
  <c r="CW64" i="12"/>
  <c r="CW65" i="12"/>
  <c r="CW66" i="12"/>
  <c r="CW67" i="12"/>
  <c r="CW68" i="12"/>
  <c r="CW69" i="12"/>
  <c r="CW70" i="12"/>
  <c r="CW71" i="12"/>
  <c r="CW72" i="12"/>
  <c r="CW73" i="12"/>
  <c r="CW74" i="12"/>
  <c r="CW75" i="12"/>
  <c r="CW76" i="12"/>
  <c r="CW77" i="12"/>
  <c r="CW78" i="12"/>
  <c r="CW79" i="12"/>
  <c r="CW80" i="12"/>
  <c r="CW81" i="12"/>
  <c r="CW82" i="12"/>
  <c r="CW83" i="12"/>
  <c r="CW84" i="12"/>
  <c r="CW85" i="12"/>
  <c r="CW86" i="12"/>
  <c r="CW87" i="12"/>
  <c r="CW7" i="12"/>
  <c r="CW90" i="12"/>
  <c r="CW91" i="12"/>
  <c r="CW92" i="12"/>
  <c r="CW93" i="12"/>
  <c r="CW94" i="12"/>
  <c r="CW95" i="12"/>
  <c r="CW96" i="12"/>
  <c r="CW97" i="12"/>
  <c r="CW98" i="12"/>
  <c r="CW99" i="12"/>
  <c r="CW100" i="12"/>
  <c r="CW101" i="12"/>
  <c r="CW102" i="12"/>
  <c r="CW103" i="12"/>
  <c r="CW104" i="12"/>
  <c r="CW105" i="12"/>
  <c r="CW118" i="12"/>
  <c r="CW119" i="12"/>
  <c r="CW120" i="12"/>
  <c r="CW121" i="12"/>
  <c r="CW122" i="12"/>
  <c r="CW123" i="12"/>
  <c r="CW124" i="12"/>
  <c r="CW125" i="12"/>
  <c r="CW134" i="12"/>
  <c r="CW135" i="12"/>
  <c r="CW136" i="12"/>
  <c r="CW137" i="12"/>
  <c r="CW144" i="12"/>
  <c r="CW145" i="12"/>
  <c r="CW151" i="12"/>
  <c r="CW152" i="12"/>
  <c r="CW158" i="12"/>
  <c r="CW159" i="12"/>
  <c r="CW160" i="12"/>
  <c r="CZ56" i="12"/>
  <c r="CZ57" i="12"/>
  <c r="CZ58" i="12"/>
  <c r="CZ59" i="12"/>
  <c r="CZ60" i="12"/>
  <c r="CZ61" i="12"/>
  <c r="CZ62" i="12"/>
  <c r="CZ63" i="12"/>
  <c r="CZ64" i="12"/>
  <c r="CZ65" i="12"/>
  <c r="CZ66" i="12"/>
  <c r="CZ67" i="12"/>
  <c r="CZ68" i="12"/>
  <c r="CZ69" i="12"/>
  <c r="CZ70" i="12"/>
  <c r="CZ71" i="12"/>
  <c r="CZ72" i="12"/>
  <c r="CZ73" i="12"/>
  <c r="CZ74" i="12"/>
  <c r="CZ75" i="12"/>
  <c r="CZ76" i="12"/>
  <c r="CZ77" i="12"/>
  <c r="CZ78" i="12"/>
  <c r="CZ79" i="12"/>
  <c r="CZ80" i="12"/>
  <c r="CZ81" i="12"/>
  <c r="CZ82" i="12"/>
  <c r="CZ83" i="12"/>
  <c r="CZ84" i="12"/>
  <c r="CZ85" i="12"/>
  <c r="CZ86" i="12"/>
  <c r="CZ87" i="12"/>
  <c r="CZ7" i="12"/>
  <c r="CZ90" i="12"/>
  <c r="CZ91" i="12"/>
  <c r="CZ92" i="12"/>
  <c r="CZ93" i="12"/>
  <c r="CZ94" i="12"/>
  <c r="CZ95" i="12"/>
  <c r="CZ96" i="12"/>
  <c r="CZ97" i="12"/>
  <c r="CZ98" i="12"/>
  <c r="CZ99" i="12"/>
  <c r="CZ100" i="12"/>
  <c r="CZ101" i="12"/>
  <c r="CZ102" i="12"/>
  <c r="CZ103" i="12"/>
  <c r="CZ104" i="12"/>
  <c r="CZ105" i="12"/>
  <c r="CZ118" i="12"/>
  <c r="CZ119" i="12"/>
  <c r="CZ120" i="12"/>
  <c r="CZ121" i="12"/>
  <c r="CZ122" i="12"/>
  <c r="CZ123" i="12"/>
  <c r="CZ124" i="12"/>
  <c r="CZ125" i="12"/>
  <c r="CZ134" i="12"/>
  <c r="CZ135" i="12"/>
  <c r="CZ136" i="12"/>
  <c r="CZ137" i="12"/>
  <c r="CZ144" i="12"/>
  <c r="CZ145" i="12"/>
  <c r="CZ151" i="12"/>
  <c r="CZ152" i="12"/>
  <c r="CZ158" i="12"/>
  <c r="CZ159" i="12"/>
  <c r="CZ160" i="12"/>
  <c r="DC56" i="12"/>
  <c r="DC57" i="12"/>
  <c r="DC58" i="12"/>
  <c r="DC59" i="12"/>
  <c r="DC60" i="12"/>
  <c r="DC61" i="12"/>
  <c r="DC62" i="12"/>
  <c r="DC63" i="12"/>
  <c r="DC64" i="12"/>
  <c r="DC65" i="12"/>
  <c r="DC66" i="12"/>
  <c r="DC67" i="12"/>
  <c r="DC68" i="12"/>
  <c r="DC69" i="12"/>
  <c r="DC70" i="12"/>
  <c r="DC71" i="12"/>
  <c r="DC72" i="12"/>
  <c r="DC73" i="12"/>
  <c r="DC74" i="12"/>
  <c r="DC75" i="12"/>
  <c r="DC76" i="12"/>
  <c r="DC77" i="12"/>
  <c r="DC78" i="12"/>
  <c r="DC79" i="12"/>
  <c r="DC80" i="12"/>
  <c r="DC81" i="12"/>
  <c r="DC82" i="12"/>
  <c r="DC83" i="12"/>
  <c r="DC84" i="12"/>
  <c r="DC85" i="12"/>
  <c r="DC86" i="12"/>
  <c r="DC87" i="12"/>
  <c r="DC7" i="12"/>
  <c r="DC90" i="12"/>
  <c r="DC91" i="12"/>
  <c r="DC92" i="12"/>
  <c r="DC93" i="12"/>
  <c r="DC94" i="12"/>
  <c r="DC95" i="12"/>
  <c r="DC96" i="12"/>
  <c r="DC97" i="12"/>
  <c r="DC98" i="12"/>
  <c r="DC99" i="12"/>
  <c r="DC100" i="12"/>
  <c r="DC101" i="12"/>
  <c r="DC102" i="12"/>
  <c r="DC103" i="12"/>
  <c r="DC104" i="12"/>
  <c r="DC105" i="12"/>
  <c r="DC118" i="12"/>
  <c r="DC119" i="12"/>
  <c r="DC120" i="12"/>
  <c r="DC121" i="12"/>
  <c r="DC122" i="12"/>
  <c r="DC123" i="12"/>
  <c r="DC124" i="12"/>
  <c r="DC125" i="12"/>
  <c r="DC134" i="12"/>
  <c r="DC135" i="12"/>
  <c r="DC136" i="12"/>
  <c r="DC137" i="12"/>
  <c r="DC144" i="12"/>
  <c r="DC145" i="12"/>
  <c r="DC151" i="12"/>
  <c r="DC152" i="12"/>
  <c r="DC158" i="12"/>
  <c r="DC159" i="12"/>
  <c r="DC160" i="12"/>
  <c r="DF56" i="12"/>
  <c r="DF57" i="12"/>
  <c r="DF58" i="12"/>
  <c r="DF59" i="12"/>
  <c r="DF60" i="12"/>
  <c r="DF61" i="12"/>
  <c r="DF62" i="12"/>
  <c r="DF63" i="12"/>
  <c r="DF64" i="12"/>
  <c r="DF65" i="12"/>
  <c r="DF66" i="12"/>
  <c r="DF67" i="12"/>
  <c r="DF68" i="12"/>
  <c r="DF69" i="12"/>
  <c r="DF70" i="12"/>
  <c r="DF71" i="12"/>
  <c r="DF72" i="12"/>
  <c r="DF73" i="12"/>
  <c r="DF74" i="12"/>
  <c r="DF75" i="12"/>
  <c r="DF76" i="12"/>
  <c r="DF77" i="12"/>
  <c r="DF78" i="12"/>
  <c r="DF79" i="12"/>
  <c r="DF80" i="12"/>
  <c r="DF81" i="12"/>
  <c r="DF82" i="12"/>
  <c r="DF83" i="12"/>
  <c r="DF84" i="12"/>
  <c r="DF85" i="12"/>
  <c r="DF86" i="12"/>
  <c r="DF87" i="12"/>
  <c r="DF7" i="12"/>
  <c r="DF90" i="12"/>
  <c r="DF91" i="12"/>
  <c r="DF92" i="12"/>
  <c r="DF93" i="12"/>
  <c r="DF94" i="12"/>
  <c r="DF95" i="12"/>
  <c r="DF96" i="12"/>
  <c r="DF97" i="12"/>
  <c r="DF98" i="12"/>
  <c r="DF99" i="12"/>
  <c r="DF100" i="12"/>
  <c r="DF101" i="12"/>
  <c r="DF102" i="12"/>
  <c r="DF103" i="12"/>
  <c r="DF104" i="12"/>
  <c r="DF105" i="12"/>
  <c r="DF118" i="12"/>
  <c r="DF119" i="12"/>
  <c r="DF120" i="12"/>
  <c r="DF121" i="12"/>
  <c r="DF122" i="12"/>
  <c r="DF123" i="12"/>
  <c r="DF124" i="12"/>
  <c r="DF125" i="12"/>
  <c r="DF134" i="12"/>
  <c r="DF135" i="12"/>
  <c r="DF136" i="12"/>
  <c r="DF137" i="12"/>
  <c r="DF144" i="12"/>
  <c r="DF145" i="12"/>
  <c r="DF151" i="12"/>
  <c r="DF152" i="12"/>
  <c r="DF158" i="12"/>
  <c r="DF159" i="12"/>
  <c r="DF160" i="12"/>
  <c r="DI56" i="12"/>
  <c r="DI57" i="12"/>
  <c r="DI58" i="12"/>
  <c r="DI59" i="12"/>
  <c r="DI60" i="12"/>
  <c r="DI61" i="12"/>
  <c r="DI62" i="12"/>
  <c r="DI63" i="12"/>
  <c r="DI64" i="12"/>
  <c r="DI65" i="12"/>
  <c r="DI66" i="12"/>
  <c r="DI67" i="12"/>
  <c r="DI68" i="12"/>
  <c r="DI69" i="12"/>
  <c r="DI70" i="12"/>
  <c r="DI71" i="12"/>
  <c r="DI72" i="12"/>
  <c r="DI73" i="12"/>
  <c r="DI74" i="12"/>
  <c r="DI75" i="12"/>
  <c r="DI76" i="12"/>
  <c r="DI77" i="12"/>
  <c r="DI78" i="12"/>
  <c r="DI79" i="12"/>
  <c r="DI80" i="12"/>
  <c r="DI81" i="12"/>
  <c r="DI82" i="12"/>
  <c r="DI83" i="12"/>
  <c r="DI84" i="12"/>
  <c r="DI85" i="12"/>
  <c r="DI86" i="12"/>
  <c r="DI87" i="12"/>
  <c r="DI7" i="12"/>
  <c r="DI90" i="12"/>
  <c r="DI91" i="12"/>
  <c r="DI92" i="12"/>
  <c r="DI93" i="12"/>
  <c r="DI94" i="12"/>
  <c r="DI95" i="12"/>
  <c r="DI96" i="12"/>
  <c r="DI97" i="12"/>
  <c r="DI98" i="12"/>
  <c r="DI99" i="12"/>
  <c r="DI100" i="12"/>
  <c r="DI101" i="12"/>
  <c r="DI102" i="12"/>
  <c r="DI103" i="12"/>
  <c r="DI104" i="12"/>
  <c r="DI105" i="12"/>
  <c r="DI118" i="12"/>
  <c r="DI119" i="12"/>
  <c r="DI120" i="12"/>
  <c r="DI121" i="12"/>
  <c r="DI122" i="12"/>
  <c r="DI123" i="12"/>
  <c r="DI124" i="12"/>
  <c r="DI125" i="12"/>
  <c r="DI134" i="12"/>
  <c r="DI135" i="12"/>
  <c r="DI136" i="12"/>
  <c r="DI137" i="12"/>
  <c r="DI144" i="12"/>
  <c r="DI145" i="12"/>
  <c r="DI151" i="12"/>
  <c r="DI152" i="12"/>
  <c r="DI158" i="12"/>
  <c r="DI159" i="12"/>
  <c r="DI160" i="12"/>
  <c r="DL56" i="12"/>
  <c r="DL57" i="12"/>
  <c r="DL58" i="12"/>
  <c r="DL59" i="12"/>
  <c r="DL60" i="12"/>
  <c r="DL61" i="12"/>
  <c r="DL62" i="12"/>
  <c r="DL63" i="12"/>
  <c r="DL64" i="12"/>
  <c r="DL65" i="12"/>
  <c r="DL66" i="12"/>
  <c r="DL67" i="12"/>
  <c r="DL68" i="12"/>
  <c r="DL69" i="12"/>
  <c r="DL70" i="12"/>
  <c r="DL71" i="12"/>
  <c r="DL72" i="12"/>
  <c r="DL73" i="12"/>
  <c r="DL74" i="12"/>
  <c r="DL75" i="12"/>
  <c r="DL76" i="12"/>
  <c r="DL77" i="12"/>
  <c r="DL78" i="12"/>
  <c r="DL79" i="12"/>
  <c r="DL80" i="12"/>
  <c r="DL81" i="12"/>
  <c r="DL82" i="12"/>
  <c r="DL83" i="12"/>
  <c r="DL84" i="12"/>
  <c r="DL85" i="12"/>
  <c r="DL86" i="12"/>
  <c r="DL87" i="12"/>
  <c r="DL7" i="12"/>
  <c r="DL90" i="12"/>
  <c r="DL91" i="12"/>
  <c r="DL92" i="12"/>
  <c r="DL93" i="12"/>
  <c r="DL94" i="12"/>
  <c r="DL95" i="12"/>
  <c r="DL96" i="12"/>
  <c r="DL97" i="12"/>
  <c r="DL98" i="12"/>
  <c r="DL99" i="12"/>
  <c r="DL100" i="12"/>
  <c r="DL101" i="12"/>
  <c r="DL102" i="12"/>
  <c r="DL103" i="12"/>
  <c r="DL104" i="12"/>
  <c r="DL105" i="12"/>
  <c r="DL118" i="12"/>
  <c r="DL119" i="12"/>
  <c r="DL120" i="12"/>
  <c r="DL121" i="12"/>
  <c r="DL122" i="12"/>
  <c r="DL123" i="12"/>
  <c r="DL124" i="12"/>
  <c r="DL125" i="12"/>
  <c r="DL134" i="12"/>
  <c r="DL135" i="12"/>
  <c r="DL136" i="12"/>
  <c r="DL137" i="12"/>
  <c r="DL144" i="12"/>
  <c r="DL145" i="12"/>
  <c r="DL151" i="12"/>
  <c r="DL152" i="12"/>
  <c r="DL158" i="12"/>
  <c r="DL159" i="12"/>
  <c r="DL160" i="12"/>
  <c r="DO56" i="12"/>
  <c r="DO57" i="12"/>
  <c r="DO58" i="12"/>
  <c r="DO59" i="12"/>
  <c r="DO60" i="12"/>
  <c r="DO61" i="12"/>
  <c r="DO62" i="12"/>
  <c r="DO63" i="12"/>
  <c r="DO64" i="12"/>
  <c r="DO65" i="12"/>
  <c r="DO66" i="12"/>
  <c r="DO67" i="12"/>
  <c r="DO68" i="12"/>
  <c r="DO69" i="12"/>
  <c r="DO70" i="12"/>
  <c r="DO71" i="12"/>
  <c r="DO72" i="12"/>
  <c r="DO73" i="12"/>
  <c r="DO74" i="12"/>
  <c r="DO75" i="12"/>
  <c r="DO76" i="12"/>
  <c r="DO77" i="12"/>
  <c r="DO78" i="12"/>
  <c r="DO79" i="12"/>
  <c r="DO80" i="12"/>
  <c r="DO81" i="12"/>
  <c r="DO82" i="12"/>
  <c r="DO83" i="12"/>
  <c r="DO84" i="12"/>
  <c r="DO85" i="12"/>
  <c r="DO86" i="12"/>
  <c r="DO87" i="12"/>
  <c r="DO7" i="12"/>
  <c r="DO90" i="12"/>
  <c r="DO91" i="12"/>
  <c r="DO92" i="12"/>
  <c r="DO93" i="12"/>
  <c r="DO94" i="12"/>
  <c r="DO95" i="12"/>
  <c r="DO96" i="12"/>
  <c r="DO97" i="12"/>
  <c r="DO98" i="12"/>
  <c r="DO99" i="12"/>
  <c r="DO100" i="12"/>
  <c r="DO101" i="12"/>
  <c r="DO102" i="12"/>
  <c r="DO103" i="12"/>
  <c r="DO104" i="12"/>
  <c r="DO105" i="12"/>
  <c r="DO118" i="12"/>
  <c r="DO119" i="12"/>
  <c r="DO120" i="12"/>
  <c r="DO121" i="12"/>
  <c r="DO122" i="12"/>
  <c r="DO123" i="12"/>
  <c r="DO124" i="12"/>
  <c r="DO125" i="12"/>
  <c r="DO134" i="12"/>
  <c r="DO135" i="12"/>
  <c r="DO136" i="12"/>
  <c r="DO137" i="12"/>
  <c r="DO144" i="12"/>
  <c r="DO145" i="12"/>
  <c r="DO151" i="12"/>
  <c r="DO152" i="12"/>
  <c r="DO158" i="12"/>
  <c r="DO159" i="12"/>
  <c r="DO160" i="12"/>
  <c r="DR56" i="12"/>
  <c r="DR57" i="12"/>
  <c r="DR58" i="12"/>
  <c r="DR59" i="12"/>
  <c r="DR60" i="12"/>
  <c r="DR61" i="12"/>
  <c r="DR62" i="12"/>
  <c r="DR63" i="12"/>
  <c r="DR64" i="12"/>
  <c r="DR65" i="12"/>
  <c r="DR66" i="12"/>
  <c r="DR67" i="12"/>
  <c r="DR68" i="12"/>
  <c r="DR69" i="12"/>
  <c r="DR70" i="12"/>
  <c r="DR71" i="12"/>
  <c r="DR72" i="12"/>
  <c r="DR73" i="12"/>
  <c r="DR74" i="12"/>
  <c r="DR75" i="12"/>
  <c r="DR76" i="12"/>
  <c r="DR77" i="12"/>
  <c r="DR78" i="12"/>
  <c r="DR79" i="12"/>
  <c r="DR80" i="12"/>
  <c r="DR81" i="12"/>
  <c r="DR82" i="12"/>
  <c r="DR83" i="12"/>
  <c r="DR84" i="12"/>
  <c r="DR85" i="12"/>
  <c r="DR86" i="12"/>
  <c r="DR87" i="12"/>
  <c r="DR7" i="12"/>
  <c r="DR90" i="12"/>
  <c r="DR91" i="12"/>
  <c r="DR92" i="12"/>
  <c r="DR93" i="12"/>
  <c r="DR94" i="12"/>
  <c r="DR95" i="12"/>
  <c r="DR96" i="12"/>
  <c r="DR97" i="12"/>
  <c r="DR98" i="12"/>
  <c r="DR99" i="12"/>
  <c r="DR100" i="12"/>
  <c r="DR101" i="12"/>
  <c r="DR102" i="12"/>
  <c r="DR103" i="12"/>
  <c r="DR104" i="12"/>
  <c r="DR105" i="12"/>
  <c r="DR118" i="12"/>
  <c r="DR119" i="12"/>
  <c r="DR120" i="12"/>
  <c r="DR121" i="12"/>
  <c r="DR122" i="12"/>
  <c r="DR123" i="12"/>
  <c r="DR124" i="12"/>
  <c r="DR125" i="12"/>
  <c r="DR134" i="12"/>
  <c r="DR135" i="12"/>
  <c r="DR136" i="12"/>
  <c r="DR137" i="12"/>
  <c r="DR144" i="12"/>
  <c r="DR145" i="12"/>
  <c r="DR151" i="12"/>
  <c r="DR152" i="12"/>
  <c r="DR158" i="12"/>
  <c r="DR159" i="12"/>
  <c r="DR160" i="12"/>
  <c r="DU56" i="12"/>
  <c r="DU57" i="12"/>
  <c r="DU58" i="12"/>
  <c r="DU59" i="12"/>
  <c r="DU60" i="12"/>
  <c r="DU61" i="12"/>
  <c r="DU62" i="12"/>
  <c r="DU63" i="12"/>
  <c r="DU64" i="12"/>
  <c r="DU65" i="12"/>
  <c r="DU66" i="12"/>
  <c r="DU67" i="12"/>
  <c r="DU68" i="12"/>
  <c r="DU69" i="12"/>
  <c r="DU70" i="12"/>
  <c r="DU71" i="12"/>
  <c r="DU72" i="12"/>
  <c r="DU73" i="12"/>
  <c r="DU74" i="12"/>
  <c r="DU75" i="12"/>
  <c r="DU76" i="12"/>
  <c r="DU77" i="12"/>
  <c r="DU78" i="12"/>
  <c r="DU79" i="12"/>
  <c r="DU80" i="12"/>
  <c r="DU81" i="12"/>
  <c r="DU82" i="12"/>
  <c r="DU83" i="12"/>
  <c r="DU84" i="12"/>
  <c r="DU85" i="12"/>
  <c r="DU86" i="12"/>
  <c r="DU87" i="12"/>
  <c r="DU7" i="12"/>
  <c r="DU90" i="12"/>
  <c r="DU91" i="12"/>
  <c r="DU92" i="12"/>
  <c r="DU93" i="12"/>
  <c r="DU94" i="12"/>
  <c r="DU95" i="12"/>
  <c r="DU96" i="12"/>
  <c r="DU97" i="12"/>
  <c r="DU98" i="12"/>
  <c r="DU99" i="12"/>
  <c r="DU100" i="12"/>
  <c r="DU101" i="12"/>
  <c r="DU102" i="12"/>
  <c r="DU103" i="12"/>
  <c r="DU104" i="12"/>
  <c r="DU105" i="12"/>
  <c r="DU118" i="12"/>
  <c r="DU119" i="12"/>
  <c r="DU120" i="12"/>
  <c r="DU121" i="12"/>
  <c r="DU122" i="12"/>
  <c r="DU123" i="12"/>
  <c r="DU124" i="12"/>
  <c r="DU125" i="12"/>
  <c r="DU134" i="12"/>
  <c r="DU135" i="12"/>
  <c r="DU136" i="12"/>
  <c r="DU137" i="12"/>
  <c r="DU144" i="12"/>
  <c r="DU145" i="12"/>
  <c r="DU151" i="12"/>
  <c r="DU152" i="12"/>
  <c r="DU158" i="12"/>
  <c r="DU159" i="12"/>
  <c r="DU160" i="12"/>
  <c r="DX56" i="12"/>
  <c r="DX57" i="12"/>
  <c r="DX58" i="12"/>
  <c r="DX59" i="12"/>
  <c r="DX60" i="12"/>
  <c r="DX61" i="12"/>
  <c r="DX62" i="12"/>
  <c r="DX63" i="12"/>
  <c r="DX64" i="12"/>
  <c r="DX65" i="12"/>
  <c r="DX66" i="12"/>
  <c r="DX67" i="12"/>
  <c r="DX68" i="12"/>
  <c r="DX69" i="12"/>
  <c r="DX70" i="12"/>
  <c r="DX71" i="12"/>
  <c r="DX72" i="12"/>
  <c r="DX73" i="12"/>
  <c r="DX74" i="12"/>
  <c r="DX75" i="12"/>
  <c r="DX76" i="12"/>
  <c r="DX77" i="12"/>
  <c r="DX78" i="12"/>
  <c r="DX79" i="12"/>
  <c r="DX80" i="12"/>
  <c r="DX81" i="12"/>
  <c r="DX82" i="12"/>
  <c r="DX83" i="12"/>
  <c r="DX84" i="12"/>
  <c r="DX85" i="12"/>
  <c r="DX86" i="12"/>
  <c r="DX87" i="12"/>
  <c r="DX7" i="12"/>
  <c r="DX90" i="12"/>
  <c r="DX91" i="12"/>
  <c r="DX92" i="12"/>
  <c r="DX93" i="12"/>
  <c r="DX94" i="12"/>
  <c r="DX95" i="12"/>
  <c r="DX96" i="12"/>
  <c r="DX97" i="12"/>
  <c r="DX98" i="12"/>
  <c r="DX99" i="12"/>
  <c r="DX100" i="12"/>
  <c r="DX101" i="12"/>
  <c r="DX102" i="12"/>
  <c r="DX103" i="12"/>
  <c r="DX104" i="12"/>
  <c r="DX105" i="12"/>
  <c r="DX118" i="12"/>
  <c r="DX119" i="12"/>
  <c r="DX120" i="12"/>
  <c r="DX121" i="12"/>
  <c r="DX122" i="12"/>
  <c r="DX123" i="12"/>
  <c r="DX124" i="12"/>
  <c r="DX125" i="12"/>
  <c r="DX134" i="12"/>
  <c r="DX135" i="12"/>
  <c r="DX136" i="12"/>
  <c r="DX137" i="12"/>
  <c r="DX144" i="12"/>
  <c r="DX145" i="12"/>
  <c r="DX151" i="12"/>
  <c r="DX152" i="12"/>
  <c r="DX158" i="12"/>
  <c r="DX159" i="12"/>
  <c r="DX160" i="12"/>
  <c r="EA56" i="12"/>
  <c r="EA57" i="12"/>
  <c r="EA58" i="12"/>
  <c r="EA59" i="12"/>
  <c r="EA60" i="12"/>
  <c r="EA61" i="12"/>
  <c r="EA62" i="12"/>
  <c r="EA63" i="12"/>
  <c r="EA64" i="12"/>
  <c r="EA65" i="12"/>
  <c r="EA66" i="12"/>
  <c r="EA67" i="12"/>
  <c r="EA68" i="12"/>
  <c r="EA69" i="12"/>
  <c r="EA70" i="12"/>
  <c r="EA71" i="12"/>
  <c r="EA72" i="12"/>
  <c r="EA73" i="12"/>
  <c r="EA74" i="12"/>
  <c r="EA75" i="12"/>
  <c r="EA76" i="12"/>
  <c r="EA77" i="12"/>
  <c r="EA78" i="12"/>
  <c r="EA79" i="12"/>
  <c r="EA80" i="12"/>
  <c r="EA81" i="12"/>
  <c r="EA82" i="12"/>
  <c r="EA83" i="12"/>
  <c r="EA84" i="12"/>
  <c r="EA85" i="12"/>
  <c r="EA86" i="12"/>
  <c r="EA87" i="12"/>
  <c r="EA7" i="12"/>
  <c r="EA90" i="12"/>
  <c r="EA91" i="12"/>
  <c r="EA92" i="12"/>
  <c r="EA93" i="12"/>
  <c r="EA94" i="12"/>
  <c r="EA95" i="12"/>
  <c r="EA96" i="12"/>
  <c r="EA97" i="12"/>
  <c r="EA98" i="12"/>
  <c r="EA99" i="12"/>
  <c r="EA100" i="12"/>
  <c r="EA101" i="12"/>
  <c r="EA102" i="12"/>
  <c r="EA103" i="12"/>
  <c r="EA104" i="12"/>
  <c r="EA105" i="12"/>
  <c r="EA118" i="12"/>
  <c r="EA119" i="12"/>
  <c r="EA120" i="12"/>
  <c r="EA121" i="12"/>
  <c r="EA122" i="12"/>
  <c r="EA123" i="12"/>
  <c r="EA124" i="12"/>
  <c r="EA125" i="12"/>
  <c r="EA134" i="12"/>
  <c r="EA135" i="12"/>
  <c r="EA136" i="12"/>
  <c r="EA137" i="12"/>
  <c r="EA144" i="12"/>
  <c r="EA145" i="12"/>
  <c r="EA151" i="12"/>
  <c r="EA152" i="12"/>
  <c r="EA158" i="12"/>
  <c r="EA159" i="12"/>
  <c r="EA160" i="12"/>
  <c r="ED56" i="12"/>
  <c r="ED57" i="12"/>
  <c r="ED58" i="12"/>
  <c r="ED59" i="12"/>
  <c r="ED60" i="12"/>
  <c r="ED61" i="12"/>
  <c r="ED62" i="12"/>
  <c r="ED63" i="12"/>
  <c r="ED64" i="12"/>
  <c r="ED65" i="12"/>
  <c r="ED66" i="12"/>
  <c r="ED67" i="12"/>
  <c r="ED68" i="12"/>
  <c r="ED69" i="12"/>
  <c r="ED70" i="12"/>
  <c r="ED71" i="12"/>
  <c r="ED72" i="12"/>
  <c r="ED73" i="12"/>
  <c r="ED74" i="12"/>
  <c r="ED75" i="12"/>
  <c r="ED76" i="12"/>
  <c r="ED77" i="12"/>
  <c r="ED78" i="12"/>
  <c r="ED79" i="12"/>
  <c r="ED80" i="12"/>
  <c r="ED81" i="12"/>
  <c r="ED82" i="12"/>
  <c r="ED83" i="12"/>
  <c r="ED84" i="12"/>
  <c r="ED85" i="12"/>
  <c r="ED86" i="12"/>
  <c r="ED87" i="12"/>
  <c r="ED7" i="12"/>
  <c r="ED90" i="12"/>
  <c r="ED91" i="12"/>
  <c r="ED92" i="12"/>
  <c r="ED93" i="12"/>
  <c r="ED94" i="12"/>
  <c r="ED95" i="12"/>
  <c r="ED96" i="12"/>
  <c r="ED97" i="12"/>
  <c r="ED98" i="12"/>
  <c r="ED99" i="12"/>
  <c r="ED100" i="12"/>
  <c r="ED101" i="12"/>
  <c r="ED102" i="12"/>
  <c r="ED103" i="12"/>
  <c r="ED104" i="12"/>
  <c r="ED105" i="12"/>
  <c r="ED118" i="12"/>
  <c r="ED119" i="12"/>
  <c r="ED120" i="12"/>
  <c r="ED121" i="12"/>
  <c r="ED122" i="12"/>
  <c r="ED123" i="12"/>
  <c r="ED124" i="12"/>
  <c r="ED125" i="12"/>
  <c r="ED134" i="12"/>
  <c r="ED135" i="12"/>
  <c r="ED136" i="12"/>
  <c r="ED137" i="12"/>
  <c r="ED144" i="12"/>
  <c r="ED145" i="12"/>
  <c r="ED151" i="12"/>
  <c r="ED152" i="12"/>
  <c r="ED158" i="12"/>
  <c r="ED159" i="12"/>
  <c r="ED160" i="12"/>
  <c r="EG56" i="12"/>
  <c r="EG57" i="12"/>
  <c r="EG58" i="12"/>
  <c r="EG59" i="12"/>
  <c r="EG60" i="12"/>
  <c r="EG61" i="12"/>
  <c r="EG62" i="12"/>
  <c r="EG63" i="12"/>
  <c r="EG64" i="12"/>
  <c r="EG65" i="12"/>
  <c r="EG66" i="12"/>
  <c r="EG67" i="12"/>
  <c r="EG68" i="12"/>
  <c r="EG69" i="12"/>
  <c r="EG70" i="12"/>
  <c r="EG71" i="12"/>
  <c r="EG72" i="12"/>
  <c r="EG73" i="12"/>
  <c r="EG74" i="12"/>
  <c r="EG75" i="12"/>
  <c r="EG76" i="12"/>
  <c r="EG77" i="12"/>
  <c r="EG78" i="12"/>
  <c r="EG79" i="12"/>
  <c r="EG80" i="12"/>
  <c r="EG81" i="12"/>
  <c r="EG82" i="12"/>
  <c r="EG83" i="12"/>
  <c r="EG84" i="12"/>
  <c r="EG85" i="12"/>
  <c r="EG86" i="12"/>
  <c r="EG87" i="12"/>
  <c r="EG7" i="12"/>
  <c r="EG90" i="12"/>
  <c r="EG91" i="12"/>
  <c r="EG92" i="12"/>
  <c r="EG93" i="12"/>
  <c r="EG94" i="12"/>
  <c r="EG95" i="12"/>
  <c r="EG96" i="12"/>
  <c r="EG97" i="12"/>
  <c r="EG98" i="12"/>
  <c r="EG99" i="12"/>
  <c r="EG100" i="12"/>
  <c r="EG101" i="12"/>
  <c r="EG102" i="12"/>
  <c r="EG103" i="12"/>
  <c r="EG104" i="12"/>
  <c r="EG105" i="12"/>
  <c r="EG118" i="12"/>
  <c r="EG119" i="12"/>
  <c r="EG120" i="12"/>
  <c r="EG121" i="12"/>
  <c r="EG122" i="12"/>
  <c r="EG123" i="12"/>
  <c r="EG124" i="12"/>
  <c r="EG125" i="12"/>
  <c r="EG134" i="12"/>
  <c r="EG135" i="12"/>
  <c r="EG136" i="12"/>
  <c r="EG137" i="12"/>
  <c r="EG144" i="12"/>
  <c r="EG145" i="12"/>
  <c r="EG151" i="12"/>
  <c r="EG152" i="12"/>
  <c r="EG158" i="12"/>
  <c r="EG159" i="12"/>
  <c r="EG160" i="12"/>
  <c r="EJ56" i="12"/>
  <c r="EJ57" i="12"/>
  <c r="EJ58" i="12"/>
  <c r="EJ59" i="12"/>
  <c r="EJ60" i="12"/>
  <c r="EJ61" i="12"/>
  <c r="EJ62" i="12"/>
  <c r="EJ63" i="12"/>
  <c r="EJ64" i="12"/>
  <c r="EJ65" i="12"/>
  <c r="EJ66" i="12"/>
  <c r="EJ67" i="12"/>
  <c r="EJ68" i="12"/>
  <c r="EJ69" i="12"/>
  <c r="EJ70" i="12"/>
  <c r="EJ71" i="12"/>
  <c r="EJ72" i="12"/>
  <c r="EJ73" i="12"/>
  <c r="EJ74" i="12"/>
  <c r="EJ75" i="12"/>
  <c r="EJ76" i="12"/>
  <c r="EJ77" i="12"/>
  <c r="EJ78" i="12"/>
  <c r="EJ79" i="12"/>
  <c r="EJ80" i="12"/>
  <c r="EJ81" i="12"/>
  <c r="EJ82" i="12"/>
  <c r="EJ83" i="12"/>
  <c r="EJ84" i="12"/>
  <c r="EJ85" i="12"/>
  <c r="EJ86" i="12"/>
  <c r="EJ87" i="12"/>
  <c r="EJ7" i="12"/>
  <c r="EJ90" i="12"/>
  <c r="EJ91" i="12"/>
  <c r="EJ92" i="12"/>
  <c r="EJ93" i="12"/>
  <c r="EJ94" i="12"/>
  <c r="EJ95" i="12"/>
  <c r="EJ96" i="12"/>
  <c r="EJ97" i="12"/>
  <c r="EJ98" i="12"/>
  <c r="EJ99" i="12"/>
  <c r="EJ100" i="12"/>
  <c r="EJ101" i="12"/>
  <c r="EJ102" i="12"/>
  <c r="EJ103" i="12"/>
  <c r="EJ104" i="12"/>
  <c r="EJ105" i="12"/>
  <c r="EJ118" i="12"/>
  <c r="EJ119" i="12"/>
  <c r="EJ120" i="12"/>
  <c r="EJ121" i="12"/>
  <c r="EJ122" i="12"/>
  <c r="EJ123" i="12"/>
  <c r="EJ124" i="12"/>
  <c r="EJ125" i="12"/>
  <c r="EJ134" i="12"/>
  <c r="EJ135" i="12"/>
  <c r="EJ136" i="12"/>
  <c r="EJ137" i="12"/>
  <c r="EJ144" i="12"/>
  <c r="EJ145" i="12"/>
  <c r="EJ151" i="12"/>
  <c r="EJ152" i="12"/>
  <c r="EJ158" i="12"/>
  <c r="EJ159" i="12"/>
  <c r="EJ160" i="12"/>
  <c r="EM56" i="12"/>
  <c r="EM57" i="12"/>
  <c r="EM58" i="12"/>
  <c r="EM59" i="12"/>
  <c r="EM60" i="12"/>
  <c r="EM61" i="12"/>
  <c r="EM62" i="12"/>
  <c r="EM63" i="12"/>
  <c r="EM64" i="12"/>
  <c r="EM65" i="12"/>
  <c r="EM66" i="12"/>
  <c r="EM67" i="12"/>
  <c r="EM68" i="12"/>
  <c r="EM69" i="12"/>
  <c r="EM70" i="12"/>
  <c r="EM71" i="12"/>
  <c r="EM72" i="12"/>
  <c r="EM73" i="12"/>
  <c r="EM74" i="12"/>
  <c r="EM75" i="12"/>
  <c r="EM76" i="12"/>
  <c r="EM77" i="12"/>
  <c r="EM78" i="12"/>
  <c r="EM79" i="12"/>
  <c r="EM80" i="12"/>
  <c r="EM81" i="12"/>
  <c r="EM82" i="12"/>
  <c r="EM83" i="12"/>
  <c r="EM84" i="12"/>
  <c r="EM85" i="12"/>
  <c r="EM86" i="12"/>
  <c r="EM87" i="12"/>
  <c r="EM7" i="12"/>
  <c r="EM90" i="12"/>
  <c r="EM91" i="12"/>
  <c r="EM92" i="12"/>
  <c r="EM93" i="12"/>
  <c r="EM94" i="12"/>
  <c r="EM95" i="12"/>
  <c r="EM96" i="12"/>
  <c r="EM97" i="12"/>
  <c r="EM98" i="12"/>
  <c r="EM99" i="12"/>
  <c r="EM100" i="12"/>
  <c r="EM101" i="12"/>
  <c r="EM102" i="12"/>
  <c r="EM103" i="12"/>
  <c r="EM104" i="12"/>
  <c r="EM105" i="12"/>
  <c r="EM118" i="12"/>
  <c r="EM119" i="12"/>
  <c r="EM120" i="12"/>
  <c r="EM121" i="12"/>
  <c r="EM122" i="12"/>
  <c r="EM123" i="12"/>
  <c r="EM124" i="12"/>
  <c r="EM125" i="12"/>
  <c r="EM134" i="12"/>
  <c r="EM135" i="12"/>
  <c r="EM136" i="12"/>
  <c r="EM137" i="12"/>
  <c r="EM144" i="12"/>
  <c r="EM145" i="12"/>
  <c r="EM151" i="12"/>
  <c r="EM152" i="12"/>
  <c r="EM158" i="12"/>
  <c r="EM159" i="12"/>
  <c r="EM160" i="12"/>
  <c r="EP56" i="12"/>
  <c r="EP57" i="12"/>
  <c r="EP58" i="12"/>
  <c r="EP59" i="12"/>
  <c r="EP60" i="12"/>
  <c r="EP61" i="12"/>
  <c r="EP62" i="12"/>
  <c r="EP63" i="12"/>
  <c r="EP64" i="12"/>
  <c r="EP65" i="12"/>
  <c r="EP66" i="12"/>
  <c r="EP67" i="12"/>
  <c r="EP68" i="12"/>
  <c r="EP69" i="12"/>
  <c r="EP70" i="12"/>
  <c r="EP71" i="12"/>
  <c r="EP72" i="12"/>
  <c r="EP73" i="12"/>
  <c r="EP74" i="12"/>
  <c r="EP75" i="12"/>
  <c r="EP76" i="12"/>
  <c r="EP77" i="12"/>
  <c r="EP78" i="12"/>
  <c r="EP79" i="12"/>
  <c r="EP80" i="12"/>
  <c r="EP81" i="12"/>
  <c r="EP82" i="12"/>
  <c r="EP83" i="12"/>
  <c r="EP84" i="12"/>
  <c r="EP85" i="12"/>
  <c r="EP86" i="12"/>
  <c r="EP87" i="12"/>
  <c r="EP7" i="12"/>
  <c r="EP90" i="12"/>
  <c r="EP91" i="12"/>
  <c r="EP92" i="12"/>
  <c r="EP93" i="12"/>
  <c r="EP94" i="12"/>
  <c r="EP95" i="12"/>
  <c r="EP96" i="12"/>
  <c r="EP97" i="12"/>
  <c r="EP98" i="12"/>
  <c r="EP99" i="12"/>
  <c r="EP100" i="12"/>
  <c r="EP101" i="12"/>
  <c r="EP102" i="12"/>
  <c r="EP103" i="12"/>
  <c r="EP104" i="12"/>
  <c r="EP105" i="12"/>
  <c r="EP118" i="12"/>
  <c r="EP119" i="12"/>
  <c r="EP120" i="12"/>
  <c r="EP121" i="12"/>
  <c r="EP122" i="12"/>
  <c r="EP123" i="12"/>
  <c r="EP124" i="12"/>
  <c r="EP125" i="12"/>
  <c r="EP134" i="12"/>
  <c r="EP135" i="12"/>
  <c r="EP136" i="12"/>
  <c r="EP137" i="12"/>
  <c r="EP144" i="12"/>
  <c r="EP145" i="12"/>
  <c r="EP151" i="12"/>
  <c r="EP152" i="12"/>
  <c r="EP158" i="12"/>
  <c r="EP159" i="12"/>
  <c r="EP160" i="12"/>
  <c r="ES56" i="12"/>
  <c r="ES57" i="12"/>
  <c r="ES58" i="12"/>
  <c r="ES59" i="12"/>
  <c r="ES60" i="12"/>
  <c r="ES61" i="12"/>
  <c r="ES62" i="12"/>
  <c r="ES63" i="12"/>
  <c r="ES64" i="12"/>
  <c r="ES65" i="12"/>
  <c r="ES66" i="12"/>
  <c r="ES67" i="12"/>
  <c r="ES68" i="12"/>
  <c r="ES69" i="12"/>
  <c r="ES70" i="12"/>
  <c r="ES71" i="12"/>
  <c r="ES72" i="12"/>
  <c r="ES73" i="12"/>
  <c r="ES74" i="12"/>
  <c r="ES75" i="12"/>
  <c r="ES76" i="12"/>
  <c r="ES77" i="12"/>
  <c r="ES78" i="12"/>
  <c r="ES79" i="12"/>
  <c r="ES80" i="12"/>
  <c r="ES81" i="12"/>
  <c r="ES82" i="12"/>
  <c r="ES83" i="12"/>
  <c r="ES84" i="12"/>
  <c r="ES85" i="12"/>
  <c r="ES86" i="12"/>
  <c r="ES87" i="12"/>
  <c r="ES7" i="12"/>
  <c r="ES90" i="12"/>
  <c r="ES91" i="12"/>
  <c r="ES92" i="12"/>
  <c r="ES93" i="12"/>
  <c r="ES94" i="12"/>
  <c r="ES95" i="12"/>
  <c r="ES96" i="12"/>
  <c r="ES97" i="12"/>
  <c r="ES98" i="12"/>
  <c r="ES99" i="12"/>
  <c r="ES100" i="12"/>
  <c r="ES101" i="12"/>
  <c r="ES102" i="12"/>
  <c r="ES103" i="12"/>
  <c r="ES104" i="12"/>
  <c r="ES105" i="12"/>
  <c r="ES118" i="12"/>
  <c r="ES119" i="12"/>
  <c r="ES120" i="12"/>
  <c r="ES121" i="12"/>
  <c r="ES122" i="12"/>
  <c r="ES123" i="12"/>
  <c r="ES124" i="12"/>
  <c r="ES125" i="12"/>
  <c r="ES134" i="12"/>
  <c r="ES135" i="12"/>
  <c r="ES136" i="12"/>
  <c r="ES137" i="12"/>
  <c r="ES144" i="12"/>
  <c r="ES145" i="12"/>
  <c r="ES151" i="12"/>
  <c r="ES152" i="12"/>
  <c r="ES158" i="12"/>
  <c r="ES159" i="12"/>
  <c r="ES160" i="12"/>
  <c r="EV56" i="12"/>
  <c r="EV57" i="12"/>
  <c r="EV58" i="12"/>
  <c r="EV59" i="12"/>
  <c r="EV60" i="12"/>
  <c r="EV61" i="12"/>
  <c r="EV62" i="12"/>
  <c r="EV63" i="12"/>
  <c r="EV64" i="12"/>
  <c r="EV65" i="12"/>
  <c r="EV66" i="12"/>
  <c r="EV67" i="12"/>
  <c r="EV68" i="12"/>
  <c r="EV69" i="12"/>
  <c r="EV70" i="12"/>
  <c r="EV71" i="12"/>
  <c r="EV72" i="12"/>
  <c r="EV73" i="12"/>
  <c r="EV74" i="12"/>
  <c r="EV75" i="12"/>
  <c r="EV76" i="12"/>
  <c r="EV77" i="12"/>
  <c r="EV78" i="12"/>
  <c r="EV79" i="12"/>
  <c r="EV80" i="12"/>
  <c r="EV81" i="12"/>
  <c r="EV82" i="12"/>
  <c r="EV83" i="12"/>
  <c r="EV84" i="12"/>
  <c r="EV85" i="12"/>
  <c r="EV86" i="12"/>
  <c r="EV87" i="12"/>
  <c r="EV7" i="12"/>
  <c r="EV90" i="12"/>
  <c r="EV91" i="12"/>
  <c r="EV92" i="12"/>
  <c r="EV93" i="12"/>
  <c r="EV94" i="12"/>
  <c r="EV95" i="12"/>
  <c r="EV96" i="12"/>
  <c r="EV97" i="12"/>
  <c r="EV98" i="12"/>
  <c r="EV99" i="12"/>
  <c r="EV100" i="12"/>
  <c r="EV101" i="12"/>
  <c r="EV102" i="12"/>
  <c r="EV103" i="12"/>
  <c r="EV104" i="12"/>
  <c r="EV105" i="12"/>
  <c r="EV118" i="12"/>
  <c r="EV119" i="12"/>
  <c r="EV120" i="12"/>
  <c r="EV121" i="12"/>
  <c r="EV122" i="12"/>
  <c r="EV123" i="12"/>
  <c r="EV124" i="12"/>
  <c r="EV125" i="12"/>
  <c r="EV134" i="12"/>
  <c r="EV135" i="12"/>
  <c r="EV136" i="12"/>
  <c r="EV137" i="12"/>
  <c r="EV144" i="12"/>
  <c r="EV145" i="12"/>
  <c r="EV151" i="12"/>
  <c r="EV152" i="12"/>
  <c r="EV158" i="12"/>
  <c r="EV159" i="12"/>
  <c r="EV160" i="12"/>
  <c r="EY56" i="12"/>
  <c r="EY57" i="12"/>
  <c r="EY58" i="12"/>
  <c r="EY59" i="12"/>
  <c r="EY60" i="12"/>
  <c r="EY61" i="12"/>
  <c r="EY62" i="12"/>
  <c r="EY63" i="12"/>
  <c r="EY64" i="12"/>
  <c r="EY65" i="12"/>
  <c r="EY66" i="12"/>
  <c r="EY67" i="12"/>
  <c r="EY68" i="12"/>
  <c r="EY69" i="12"/>
  <c r="EY70" i="12"/>
  <c r="EY71" i="12"/>
  <c r="EY72" i="12"/>
  <c r="EY73" i="12"/>
  <c r="EY74" i="12"/>
  <c r="EY75" i="12"/>
  <c r="EY76" i="12"/>
  <c r="EY77" i="12"/>
  <c r="EY78" i="12"/>
  <c r="EY79" i="12"/>
  <c r="EY80" i="12"/>
  <c r="EY81" i="12"/>
  <c r="EY82" i="12"/>
  <c r="EY83" i="12"/>
  <c r="EY84" i="12"/>
  <c r="EY85" i="12"/>
  <c r="EY86" i="12"/>
  <c r="EY87" i="12"/>
  <c r="EY7" i="12"/>
  <c r="EY90" i="12"/>
  <c r="EY91" i="12"/>
  <c r="EY92" i="12"/>
  <c r="EY93" i="12"/>
  <c r="EY94" i="12"/>
  <c r="EY95" i="12"/>
  <c r="EY96" i="12"/>
  <c r="EY97" i="12"/>
  <c r="EY98" i="12"/>
  <c r="EY99" i="12"/>
  <c r="EY100" i="12"/>
  <c r="EY101" i="12"/>
  <c r="EY102" i="12"/>
  <c r="EY103" i="12"/>
  <c r="EY104" i="12"/>
  <c r="EY105" i="12"/>
  <c r="EY118" i="12"/>
  <c r="EY119" i="12"/>
  <c r="EY120" i="12"/>
  <c r="EY121" i="12"/>
  <c r="EY122" i="12"/>
  <c r="EY123" i="12"/>
  <c r="EY124" i="12"/>
  <c r="EY125" i="12"/>
  <c r="EY134" i="12"/>
  <c r="EY135" i="12"/>
  <c r="EY136" i="12"/>
  <c r="EY137" i="12"/>
  <c r="EY144" i="12"/>
  <c r="EY145" i="12"/>
  <c r="EY151" i="12"/>
  <c r="EY152" i="12"/>
  <c r="EY158" i="12"/>
  <c r="EY159" i="12"/>
  <c r="EY160" i="12"/>
  <c r="FB7" i="12"/>
  <c r="A5" i="13"/>
  <c r="A6" i="13"/>
  <c r="A7" i="13"/>
  <c r="A8" i="13"/>
  <c r="A9" i="13"/>
  <c r="A10" i="13"/>
  <c r="A11" i="13"/>
  <c r="A12" i="13"/>
  <c r="A13" i="13"/>
  <c r="A14" i="13"/>
  <c r="A15" i="13"/>
  <c r="A16" i="13"/>
  <c r="A17" i="13"/>
  <c r="A18" i="13"/>
  <c r="A19" i="13"/>
  <c r="A20" i="13"/>
  <c r="A21" i="13"/>
  <c r="A22" i="13"/>
  <c r="A23" i="13"/>
  <c r="A24" i="13"/>
  <c r="A25" i="13"/>
  <c r="A26" i="13"/>
  <c r="A27" i="13"/>
  <c r="A28" i="13"/>
  <c r="A29" i="13"/>
  <c r="A30" i="13"/>
  <c r="A31" i="13"/>
  <c r="A32" i="13"/>
  <c r="A33" i="13"/>
  <c r="A34" i="13"/>
  <c r="A35" i="13"/>
  <c r="A36" i="13"/>
  <c r="A37" i="13"/>
  <c r="A38" i="13"/>
  <c r="A39" i="13"/>
  <c r="A40" i="13"/>
  <c r="A41" i="13"/>
  <c r="A42" i="13"/>
  <c r="A43" i="13"/>
  <c r="A44" i="13"/>
  <c r="A45" i="13"/>
  <c r="A46" i="13"/>
  <c r="A47" i="13"/>
  <c r="A48" i="13"/>
  <c r="A49" i="13"/>
  <c r="A50" i="13"/>
  <c r="A51" i="13"/>
  <c r="A52" i="13"/>
  <c r="A53" i="13"/>
  <c r="N6" i="12"/>
  <c r="N8" i="12"/>
  <c r="N9" i="12"/>
  <c r="N10" i="12"/>
  <c r="N11" i="12"/>
  <c r="N12" i="12"/>
  <c r="N13" i="12"/>
  <c r="N14" i="12"/>
  <c r="N15" i="12"/>
  <c r="N16" i="12"/>
  <c r="N17" i="12"/>
  <c r="N18" i="12"/>
  <c r="N19" i="12"/>
  <c r="N20" i="12"/>
  <c r="N21" i="12"/>
  <c r="N22" i="12"/>
  <c r="N23" i="12"/>
  <c r="N24" i="12"/>
  <c r="N25" i="12"/>
  <c r="N26" i="12"/>
  <c r="N27" i="12"/>
  <c r="N28" i="12"/>
  <c r="N29" i="12"/>
  <c r="N30" i="12"/>
  <c r="N31" i="12"/>
  <c r="N32" i="12"/>
  <c r="N33" i="12"/>
  <c r="N34" i="12"/>
  <c r="N35" i="12"/>
  <c r="N36" i="12"/>
  <c r="N37" i="12"/>
  <c r="N38" i="12"/>
  <c r="N39" i="12"/>
  <c r="N40" i="12"/>
  <c r="N41" i="12"/>
  <c r="N42" i="12"/>
  <c r="N43" i="12"/>
  <c r="N44" i="12"/>
  <c r="N45" i="12"/>
  <c r="N46" i="12"/>
  <c r="N47" i="12"/>
  <c r="N48" i="12"/>
  <c r="N49" i="12"/>
  <c r="N50" i="12"/>
  <c r="N51" i="12"/>
  <c r="N52" i="12"/>
  <c r="N53" i="12"/>
  <c r="N161" i="12"/>
  <c r="N162" i="12"/>
  <c r="N163" i="12"/>
  <c r="N164" i="12"/>
  <c r="N165" i="12"/>
  <c r="N166" i="12"/>
  <c r="Q6" i="12"/>
  <c r="Q8" i="12"/>
  <c r="Q9" i="12"/>
  <c r="Q10" i="12"/>
  <c r="Q11" i="12"/>
  <c r="Q12" i="12"/>
  <c r="Q13" i="12"/>
  <c r="Q14" i="12"/>
  <c r="Q15" i="12"/>
  <c r="Q16" i="12"/>
  <c r="Q17" i="12"/>
  <c r="Q18" i="12"/>
  <c r="Q19" i="12"/>
  <c r="Q20" i="12"/>
  <c r="Q21" i="12"/>
  <c r="Q22" i="12"/>
  <c r="Q23" i="12"/>
  <c r="Q24" i="12"/>
  <c r="Q25" i="12"/>
  <c r="Q26" i="12"/>
  <c r="Q27" i="12"/>
  <c r="Q28" i="12"/>
  <c r="Q29" i="12"/>
  <c r="Q30" i="12"/>
  <c r="Q31" i="12"/>
  <c r="Q32" i="12"/>
  <c r="Q33" i="12"/>
  <c r="Q34" i="12"/>
  <c r="Q35" i="12"/>
  <c r="Q36" i="12"/>
  <c r="Q37" i="12"/>
  <c r="Q38" i="12"/>
  <c r="Q39" i="12"/>
  <c r="Q40" i="12"/>
  <c r="Q41" i="12"/>
  <c r="Q42" i="12"/>
  <c r="Q43" i="12"/>
  <c r="Q44" i="12"/>
  <c r="Q45" i="12"/>
  <c r="Q46" i="12"/>
  <c r="Q47" i="12"/>
  <c r="Q48" i="12"/>
  <c r="Q49" i="12"/>
  <c r="Q50" i="12"/>
  <c r="Q51" i="12"/>
  <c r="Q52" i="12"/>
  <c r="Q53" i="12"/>
  <c r="Q161" i="12"/>
  <c r="Q162" i="12"/>
  <c r="Q163" i="12"/>
  <c r="Q164" i="12"/>
  <c r="Q165" i="12"/>
  <c r="Q166" i="12"/>
  <c r="T6" i="12"/>
  <c r="T8" i="12"/>
  <c r="T9" i="12"/>
  <c r="T10" i="12"/>
  <c r="T11" i="12"/>
  <c r="T12" i="12"/>
  <c r="T13" i="12"/>
  <c r="T14" i="12"/>
  <c r="T15" i="12"/>
  <c r="T16" i="12"/>
  <c r="T17" i="12"/>
  <c r="T18" i="12"/>
  <c r="T19" i="12"/>
  <c r="T20" i="12"/>
  <c r="T21" i="12"/>
  <c r="T22" i="12"/>
  <c r="T23" i="12"/>
  <c r="T24" i="12"/>
  <c r="T25" i="12"/>
  <c r="T26" i="12"/>
  <c r="T27" i="12"/>
  <c r="T28" i="12"/>
  <c r="T29" i="12"/>
  <c r="T30" i="12"/>
  <c r="T31" i="12"/>
  <c r="T32" i="12"/>
  <c r="T33" i="12"/>
  <c r="T34" i="12"/>
  <c r="T35" i="12"/>
  <c r="T36" i="12"/>
  <c r="T37" i="12"/>
  <c r="T38" i="12"/>
  <c r="T39" i="12"/>
  <c r="T40" i="12"/>
  <c r="T41" i="12"/>
  <c r="T42" i="12"/>
  <c r="T43" i="12"/>
  <c r="T44" i="12"/>
  <c r="T45" i="12"/>
  <c r="T46" i="12"/>
  <c r="T47" i="12"/>
  <c r="T48" i="12"/>
  <c r="T49" i="12"/>
  <c r="T50" i="12"/>
  <c r="T51" i="12"/>
  <c r="T52" i="12"/>
  <c r="T53" i="12"/>
  <c r="T161" i="12"/>
  <c r="T162" i="12"/>
  <c r="T163" i="12"/>
  <c r="T164" i="12"/>
  <c r="T165" i="12"/>
  <c r="T166" i="12"/>
  <c r="W6" i="12"/>
  <c r="W8" i="12"/>
  <c r="W9" i="12"/>
  <c r="W10" i="12"/>
  <c r="W11" i="12"/>
  <c r="W12" i="12"/>
  <c r="W13" i="12"/>
  <c r="W14" i="12"/>
  <c r="W15" i="12"/>
  <c r="W16" i="12"/>
  <c r="W17" i="12"/>
  <c r="W18" i="12"/>
  <c r="W19" i="12"/>
  <c r="W20" i="12"/>
  <c r="W21" i="12"/>
  <c r="W22" i="12"/>
  <c r="W23" i="12"/>
  <c r="W24" i="12"/>
  <c r="W25" i="12"/>
  <c r="W26" i="12"/>
  <c r="W27" i="12"/>
  <c r="W28" i="12"/>
  <c r="W29" i="12"/>
  <c r="W30" i="12"/>
  <c r="W31" i="12"/>
  <c r="W32" i="12"/>
  <c r="W33" i="12"/>
  <c r="W34" i="12"/>
  <c r="W35" i="12"/>
  <c r="W36" i="12"/>
  <c r="W37" i="12"/>
  <c r="W38" i="12"/>
  <c r="W39" i="12"/>
  <c r="W40" i="12"/>
  <c r="W41" i="12"/>
  <c r="W42" i="12"/>
  <c r="W43" i="12"/>
  <c r="W44" i="12"/>
  <c r="W45" i="12"/>
  <c r="W46" i="12"/>
  <c r="W47" i="12"/>
  <c r="W48" i="12"/>
  <c r="W49" i="12"/>
  <c r="W50" i="12"/>
  <c r="W51" i="12"/>
  <c r="W52" i="12"/>
  <c r="W53" i="12"/>
  <c r="W161" i="12"/>
  <c r="W162" i="12"/>
  <c r="W163" i="12"/>
  <c r="W164" i="12"/>
  <c r="W165" i="12"/>
  <c r="W166" i="12"/>
  <c r="Z6" i="12"/>
  <c r="Z8" i="12"/>
  <c r="Z9" i="12"/>
  <c r="Z10" i="12"/>
  <c r="Z11" i="12"/>
  <c r="Z12" i="12"/>
  <c r="Z13" i="12"/>
  <c r="Z14" i="12"/>
  <c r="Z15" i="12"/>
  <c r="Z16" i="12"/>
  <c r="Z17" i="12"/>
  <c r="Z18" i="12"/>
  <c r="Z19" i="12"/>
  <c r="Z20" i="12"/>
  <c r="Z21" i="12"/>
  <c r="Z22" i="12"/>
  <c r="Z23" i="12"/>
  <c r="Z24" i="12"/>
  <c r="Z25" i="12"/>
  <c r="Z26" i="12"/>
  <c r="Z27" i="12"/>
  <c r="Z28" i="12"/>
  <c r="Z29" i="12"/>
  <c r="Z30" i="12"/>
  <c r="Z31" i="12"/>
  <c r="Z32" i="12"/>
  <c r="Z33" i="12"/>
  <c r="Z34" i="12"/>
  <c r="Z35" i="12"/>
  <c r="Z36" i="12"/>
  <c r="Z37" i="12"/>
  <c r="Z38" i="12"/>
  <c r="Z39" i="12"/>
  <c r="Z40" i="12"/>
  <c r="Z41" i="12"/>
  <c r="Z42" i="12"/>
  <c r="Z43" i="12"/>
  <c r="Z44" i="12"/>
  <c r="Z45" i="12"/>
  <c r="Z46" i="12"/>
  <c r="Z47" i="12"/>
  <c r="Z48" i="12"/>
  <c r="Z49" i="12"/>
  <c r="Z50" i="12"/>
  <c r="Z51" i="12"/>
  <c r="Z52" i="12"/>
  <c r="Z53" i="12"/>
  <c r="Z161" i="12"/>
  <c r="Z162" i="12"/>
  <c r="Z163" i="12"/>
  <c r="Z164" i="12"/>
  <c r="Z165" i="12"/>
  <c r="Z166" i="12"/>
  <c r="AC6" i="12"/>
  <c r="AC8" i="12"/>
  <c r="AC9" i="12"/>
  <c r="AC10" i="12"/>
  <c r="AC11" i="12"/>
  <c r="AC12" i="12"/>
  <c r="AC13" i="12"/>
  <c r="AC14" i="12"/>
  <c r="AC15" i="12"/>
  <c r="AC16" i="12"/>
  <c r="AC17" i="12"/>
  <c r="AC18" i="12"/>
  <c r="AC19" i="12"/>
  <c r="AC20" i="12"/>
  <c r="AC21" i="12"/>
  <c r="AC22" i="12"/>
  <c r="AC23" i="12"/>
  <c r="AC24" i="12"/>
  <c r="AC25" i="12"/>
  <c r="AC26" i="12"/>
  <c r="AC27" i="12"/>
  <c r="AC28" i="12"/>
  <c r="AC29" i="12"/>
  <c r="AC30" i="12"/>
  <c r="AC31" i="12"/>
  <c r="AC32" i="12"/>
  <c r="AC33" i="12"/>
  <c r="AC34" i="12"/>
  <c r="AC35" i="12"/>
  <c r="AC36" i="12"/>
  <c r="AC37" i="12"/>
  <c r="AC38" i="12"/>
  <c r="AC39" i="12"/>
  <c r="AC40" i="12"/>
  <c r="AC41" i="12"/>
  <c r="AC42" i="12"/>
  <c r="AC43" i="12"/>
  <c r="AC44" i="12"/>
  <c r="AC45" i="12"/>
  <c r="AC46" i="12"/>
  <c r="AC47" i="12"/>
  <c r="AC48" i="12"/>
  <c r="AC49" i="12"/>
  <c r="AC50" i="12"/>
  <c r="AC51" i="12"/>
  <c r="AC52" i="12"/>
  <c r="AC53" i="12"/>
  <c r="AC161" i="12"/>
  <c r="AC162" i="12"/>
  <c r="AC163" i="12"/>
  <c r="AC164" i="12"/>
  <c r="AC165" i="12"/>
  <c r="AC166" i="12"/>
  <c r="AF6" i="12"/>
  <c r="AF8" i="12"/>
  <c r="AF9" i="12"/>
  <c r="AF10" i="12"/>
  <c r="AF11" i="12"/>
  <c r="AF12" i="12"/>
  <c r="AF13" i="12"/>
  <c r="AF14" i="12"/>
  <c r="AF15" i="12"/>
  <c r="AF16" i="12"/>
  <c r="AF17" i="12"/>
  <c r="AF18" i="12"/>
  <c r="AF19" i="12"/>
  <c r="AF20" i="12"/>
  <c r="AF21" i="12"/>
  <c r="AF22" i="12"/>
  <c r="AF23" i="12"/>
  <c r="AF24" i="12"/>
  <c r="AF25" i="12"/>
  <c r="AF26" i="12"/>
  <c r="AF27" i="12"/>
  <c r="AF28" i="12"/>
  <c r="AF29" i="12"/>
  <c r="AF30" i="12"/>
  <c r="AF31" i="12"/>
  <c r="AF32" i="12"/>
  <c r="AF33" i="12"/>
  <c r="AF34" i="12"/>
  <c r="AF35" i="12"/>
  <c r="AF36" i="12"/>
  <c r="AF37" i="12"/>
  <c r="AF38" i="12"/>
  <c r="AF39" i="12"/>
  <c r="AF40" i="12"/>
  <c r="AF41" i="12"/>
  <c r="AF42" i="12"/>
  <c r="AF43" i="12"/>
  <c r="AF44" i="12"/>
  <c r="AF45" i="12"/>
  <c r="AF46" i="12"/>
  <c r="AF47" i="12"/>
  <c r="AF48" i="12"/>
  <c r="AF49" i="12"/>
  <c r="AF50" i="12"/>
  <c r="AF51" i="12"/>
  <c r="AF52" i="12"/>
  <c r="AF53" i="12"/>
  <c r="AF161" i="12"/>
  <c r="AF162" i="12"/>
  <c r="AF163" i="12"/>
  <c r="AF164" i="12"/>
  <c r="AF165" i="12"/>
  <c r="AF166" i="12"/>
  <c r="AI6" i="12"/>
  <c r="AI8" i="12"/>
  <c r="AI9" i="12"/>
  <c r="AI10" i="12"/>
  <c r="AI11" i="12"/>
  <c r="AI12" i="12"/>
  <c r="AI13" i="12"/>
  <c r="AI14" i="12"/>
  <c r="AI15" i="12"/>
  <c r="AI16" i="12"/>
  <c r="AI17" i="12"/>
  <c r="AI18" i="12"/>
  <c r="AI19" i="12"/>
  <c r="AI20" i="12"/>
  <c r="AI21" i="12"/>
  <c r="AI22" i="12"/>
  <c r="AI23" i="12"/>
  <c r="AI24" i="12"/>
  <c r="AI25" i="12"/>
  <c r="AI26" i="12"/>
  <c r="AI27" i="12"/>
  <c r="AI28" i="12"/>
  <c r="AI29" i="12"/>
  <c r="AI30" i="12"/>
  <c r="AI31" i="12"/>
  <c r="AI32" i="12"/>
  <c r="AI33" i="12"/>
  <c r="AI34" i="12"/>
  <c r="AI35" i="12"/>
  <c r="AI36" i="12"/>
  <c r="AI37" i="12"/>
  <c r="AI38" i="12"/>
  <c r="AI39" i="12"/>
  <c r="AI40" i="12"/>
  <c r="AI41" i="12"/>
  <c r="AI42" i="12"/>
  <c r="AI43" i="12"/>
  <c r="AI44" i="12"/>
  <c r="AI45" i="12"/>
  <c r="AI46" i="12"/>
  <c r="AI47" i="12"/>
  <c r="AI48" i="12"/>
  <c r="AI49" i="12"/>
  <c r="AI50" i="12"/>
  <c r="AI51" i="12"/>
  <c r="AI52" i="12"/>
  <c r="AI53" i="12"/>
  <c r="AI161" i="12"/>
  <c r="AI162" i="12"/>
  <c r="AI163" i="12"/>
  <c r="AI164" i="12"/>
  <c r="AI165" i="12"/>
  <c r="AI166" i="12"/>
  <c r="AL6" i="12"/>
  <c r="AL8" i="12"/>
  <c r="AL9" i="12"/>
  <c r="AL10" i="12"/>
  <c r="AL11" i="12"/>
  <c r="AL12" i="12"/>
  <c r="AL13" i="12"/>
  <c r="AL14" i="12"/>
  <c r="AL15" i="12"/>
  <c r="AL16" i="12"/>
  <c r="AL17" i="12"/>
  <c r="AL18" i="12"/>
  <c r="AL19" i="12"/>
  <c r="AL20" i="12"/>
  <c r="AL21" i="12"/>
  <c r="AL22" i="12"/>
  <c r="AL23" i="12"/>
  <c r="AL24" i="12"/>
  <c r="AL25" i="12"/>
  <c r="AL26" i="12"/>
  <c r="AL27" i="12"/>
  <c r="AL28" i="12"/>
  <c r="AL29" i="12"/>
  <c r="AL30" i="12"/>
  <c r="AL31" i="12"/>
  <c r="AL32" i="12"/>
  <c r="AL33" i="12"/>
  <c r="AL34" i="12"/>
  <c r="AL35" i="12"/>
  <c r="AL36" i="12"/>
  <c r="AL37" i="12"/>
  <c r="AL38" i="12"/>
  <c r="AL39" i="12"/>
  <c r="AL40" i="12"/>
  <c r="AL41" i="12"/>
  <c r="AL42" i="12"/>
  <c r="AL43" i="12"/>
  <c r="AL44" i="12"/>
  <c r="AL45" i="12"/>
  <c r="AL46" i="12"/>
  <c r="AL47" i="12"/>
  <c r="AL48" i="12"/>
  <c r="AL49" i="12"/>
  <c r="AL50" i="12"/>
  <c r="AL51" i="12"/>
  <c r="AL52" i="12"/>
  <c r="AL53" i="12"/>
  <c r="AL161" i="12"/>
  <c r="AL162" i="12"/>
  <c r="AL163" i="12"/>
  <c r="AL164" i="12"/>
  <c r="AL165" i="12"/>
  <c r="AL166" i="12"/>
  <c r="AO6" i="12"/>
  <c r="AO8" i="12"/>
  <c r="AO9" i="12"/>
  <c r="AO10" i="12"/>
  <c r="AO11" i="12"/>
  <c r="AO12" i="12"/>
  <c r="AO13" i="12"/>
  <c r="AO14" i="12"/>
  <c r="AO15" i="12"/>
  <c r="AO16" i="12"/>
  <c r="AO17" i="12"/>
  <c r="AO18" i="12"/>
  <c r="AO19" i="12"/>
  <c r="AO20" i="12"/>
  <c r="AO21" i="12"/>
  <c r="AO22" i="12"/>
  <c r="AO23" i="12"/>
  <c r="AO24" i="12"/>
  <c r="AO25" i="12"/>
  <c r="AO26" i="12"/>
  <c r="AO27" i="12"/>
  <c r="AO28" i="12"/>
  <c r="AO29" i="12"/>
  <c r="AO30" i="12"/>
  <c r="AO31" i="12"/>
  <c r="AO32" i="12"/>
  <c r="AO33" i="12"/>
  <c r="AO34" i="12"/>
  <c r="AO35" i="12"/>
  <c r="AO36" i="12"/>
  <c r="AO37" i="12"/>
  <c r="AO38" i="12"/>
  <c r="AO39" i="12"/>
  <c r="AO40" i="12"/>
  <c r="AO41" i="12"/>
  <c r="AO42" i="12"/>
  <c r="AO43" i="12"/>
  <c r="AO44" i="12"/>
  <c r="AO45" i="12"/>
  <c r="AO46" i="12"/>
  <c r="AO47" i="12"/>
  <c r="AO48" i="12"/>
  <c r="AO49" i="12"/>
  <c r="AO50" i="12"/>
  <c r="AO51" i="12"/>
  <c r="AO52" i="12"/>
  <c r="AO53" i="12"/>
  <c r="AO161" i="12"/>
  <c r="AO162" i="12"/>
  <c r="AO163" i="12"/>
  <c r="AO164" i="12"/>
  <c r="AO165" i="12"/>
  <c r="AO166" i="12"/>
  <c r="AR6" i="12"/>
  <c r="AR8" i="12"/>
  <c r="AR9" i="12"/>
  <c r="AR10" i="12"/>
  <c r="AR11" i="12"/>
  <c r="AR12" i="12"/>
  <c r="AR13" i="12"/>
  <c r="AR14" i="12"/>
  <c r="AR15" i="12"/>
  <c r="AR16" i="12"/>
  <c r="AR17" i="12"/>
  <c r="AR18" i="12"/>
  <c r="AR19" i="12"/>
  <c r="AR20" i="12"/>
  <c r="AR21" i="12"/>
  <c r="AR22" i="12"/>
  <c r="AR23" i="12"/>
  <c r="AR24" i="12"/>
  <c r="AR25" i="12"/>
  <c r="AR26" i="12"/>
  <c r="AR27" i="12"/>
  <c r="AR28" i="12"/>
  <c r="AR29" i="12"/>
  <c r="AR30" i="12"/>
  <c r="AR31" i="12"/>
  <c r="AR32" i="12"/>
  <c r="AR33" i="12"/>
  <c r="AR34" i="12"/>
  <c r="AR35" i="12"/>
  <c r="AR36" i="12"/>
  <c r="AR37" i="12"/>
  <c r="AR38" i="12"/>
  <c r="AR39" i="12"/>
  <c r="AR40" i="12"/>
  <c r="AR41" i="12"/>
  <c r="AR42" i="12"/>
  <c r="AR43" i="12"/>
  <c r="AR44" i="12"/>
  <c r="AR45" i="12"/>
  <c r="AR46" i="12"/>
  <c r="AR47" i="12"/>
  <c r="AR48" i="12"/>
  <c r="AR49" i="12"/>
  <c r="AR50" i="12"/>
  <c r="AR51" i="12"/>
  <c r="AR52" i="12"/>
  <c r="AR53" i="12"/>
  <c r="AR161" i="12"/>
  <c r="AR162" i="12"/>
  <c r="AR163" i="12"/>
  <c r="AR164" i="12"/>
  <c r="AR165" i="12"/>
  <c r="AR166" i="12"/>
  <c r="AU6" i="12"/>
  <c r="AU8" i="12"/>
  <c r="AU9" i="12"/>
  <c r="AU10" i="12"/>
  <c r="AU11" i="12"/>
  <c r="AU12" i="12"/>
  <c r="AU13" i="12"/>
  <c r="AU14" i="12"/>
  <c r="AU15" i="12"/>
  <c r="AU16" i="12"/>
  <c r="AU17" i="12"/>
  <c r="AU18" i="12"/>
  <c r="AU19" i="12"/>
  <c r="AU20" i="12"/>
  <c r="AU21" i="12"/>
  <c r="AU22" i="12"/>
  <c r="AU23" i="12"/>
  <c r="AU24" i="12"/>
  <c r="AU25" i="12"/>
  <c r="AU26" i="12"/>
  <c r="AU27" i="12"/>
  <c r="AU28" i="12"/>
  <c r="AU29" i="12"/>
  <c r="AU30" i="12"/>
  <c r="AU31" i="12"/>
  <c r="AU32" i="12"/>
  <c r="AU33" i="12"/>
  <c r="AU34" i="12"/>
  <c r="AU35" i="12"/>
  <c r="AU36" i="12"/>
  <c r="AU37" i="12"/>
  <c r="AU38" i="12"/>
  <c r="AU39" i="12"/>
  <c r="AU40" i="12"/>
  <c r="AU41" i="12"/>
  <c r="AU42" i="12"/>
  <c r="AU43" i="12"/>
  <c r="AU44" i="12"/>
  <c r="AU45" i="12"/>
  <c r="AU46" i="12"/>
  <c r="AU47" i="12"/>
  <c r="AU48" i="12"/>
  <c r="AU49" i="12"/>
  <c r="AU50" i="12"/>
  <c r="AU51" i="12"/>
  <c r="AU52" i="12"/>
  <c r="AU53" i="12"/>
  <c r="AU161" i="12"/>
  <c r="AU162" i="12"/>
  <c r="AU163" i="12"/>
  <c r="AU164" i="12"/>
  <c r="AU165" i="12"/>
  <c r="AU166" i="12"/>
  <c r="AX6" i="12"/>
  <c r="AX8" i="12"/>
  <c r="AX9" i="12"/>
  <c r="AX10" i="12"/>
  <c r="AX11" i="12"/>
  <c r="AX12" i="12"/>
  <c r="AX13" i="12"/>
  <c r="AX14" i="12"/>
  <c r="AX15" i="12"/>
  <c r="AX16" i="12"/>
  <c r="AX17" i="12"/>
  <c r="AX18" i="12"/>
  <c r="AX19" i="12"/>
  <c r="AX20" i="12"/>
  <c r="AX21" i="12"/>
  <c r="AX22" i="12"/>
  <c r="AX23" i="12"/>
  <c r="AX24" i="12"/>
  <c r="AX25" i="12"/>
  <c r="AX26" i="12"/>
  <c r="AX27" i="12"/>
  <c r="AX28" i="12"/>
  <c r="AX29" i="12"/>
  <c r="AX30" i="12"/>
  <c r="AX31" i="12"/>
  <c r="AX32" i="12"/>
  <c r="AX33" i="12"/>
  <c r="AX34" i="12"/>
  <c r="AX35" i="12"/>
  <c r="AX36" i="12"/>
  <c r="AX37" i="12"/>
  <c r="AX38" i="12"/>
  <c r="AX39" i="12"/>
  <c r="AX40" i="12"/>
  <c r="AX41" i="12"/>
  <c r="AX42" i="12"/>
  <c r="AX43" i="12"/>
  <c r="AX44" i="12"/>
  <c r="AX45" i="12"/>
  <c r="AX46" i="12"/>
  <c r="AX47" i="12"/>
  <c r="AX48" i="12"/>
  <c r="AX49" i="12"/>
  <c r="AX50" i="12"/>
  <c r="AX51" i="12"/>
  <c r="AX52" i="12"/>
  <c r="AX53" i="12"/>
  <c r="AX161" i="12"/>
  <c r="AX162" i="12"/>
  <c r="AX163" i="12"/>
  <c r="AX164" i="12"/>
  <c r="AX165" i="12"/>
  <c r="AX166" i="12"/>
  <c r="BA6" i="12"/>
  <c r="BA8" i="12"/>
  <c r="BA9" i="12"/>
  <c r="BA10" i="12"/>
  <c r="BA11" i="12"/>
  <c r="BA12" i="12"/>
  <c r="BA13" i="12"/>
  <c r="BA14" i="12"/>
  <c r="BA15" i="12"/>
  <c r="BA16" i="12"/>
  <c r="BA17" i="12"/>
  <c r="BA18" i="12"/>
  <c r="BA19" i="12"/>
  <c r="BA20" i="12"/>
  <c r="BA21" i="12"/>
  <c r="BA22" i="12"/>
  <c r="BA23" i="12"/>
  <c r="BA24" i="12"/>
  <c r="BA25" i="12"/>
  <c r="BA26" i="12"/>
  <c r="BA27" i="12"/>
  <c r="BA28" i="12"/>
  <c r="BA29" i="12"/>
  <c r="BA30" i="12"/>
  <c r="BA31" i="12"/>
  <c r="BA32" i="12"/>
  <c r="BA33" i="12"/>
  <c r="BA34" i="12"/>
  <c r="BA35" i="12"/>
  <c r="BA36" i="12"/>
  <c r="BA37" i="12"/>
  <c r="BA38" i="12"/>
  <c r="BA39" i="12"/>
  <c r="BA40" i="12"/>
  <c r="BA41" i="12"/>
  <c r="BA42" i="12"/>
  <c r="BA43" i="12"/>
  <c r="BA44" i="12"/>
  <c r="BA45" i="12"/>
  <c r="BA46" i="12"/>
  <c r="BA47" i="12"/>
  <c r="BA48" i="12"/>
  <c r="BA49" i="12"/>
  <c r="BA50" i="12"/>
  <c r="BA51" i="12"/>
  <c r="BA52" i="12"/>
  <c r="BA53" i="12"/>
  <c r="BA161" i="12"/>
  <c r="BA162" i="12"/>
  <c r="BA163" i="12"/>
  <c r="BA164" i="12"/>
  <c r="BA165" i="12"/>
  <c r="BA166" i="12"/>
  <c r="BD6" i="12"/>
  <c r="BD8" i="12"/>
  <c r="BD9" i="12"/>
  <c r="BD10" i="12"/>
  <c r="BD11" i="12"/>
  <c r="BD12" i="12"/>
  <c r="BD13" i="12"/>
  <c r="BD14" i="12"/>
  <c r="BD15" i="12"/>
  <c r="BD16" i="12"/>
  <c r="BD17" i="12"/>
  <c r="BD18" i="12"/>
  <c r="BD19" i="12"/>
  <c r="BD20" i="12"/>
  <c r="BD21" i="12"/>
  <c r="BD22" i="12"/>
  <c r="BD23" i="12"/>
  <c r="BD24" i="12"/>
  <c r="BD25" i="12"/>
  <c r="BD26" i="12"/>
  <c r="BD27" i="12"/>
  <c r="BD28" i="12"/>
  <c r="BD29" i="12"/>
  <c r="BD30" i="12"/>
  <c r="BD31" i="12"/>
  <c r="BD32" i="12"/>
  <c r="BD33" i="12"/>
  <c r="BD34" i="12"/>
  <c r="BD35" i="12"/>
  <c r="BD36" i="12"/>
  <c r="BD37" i="12"/>
  <c r="BD38" i="12"/>
  <c r="BD39" i="12"/>
  <c r="BD40" i="12"/>
  <c r="BD41" i="12"/>
  <c r="BD42" i="12"/>
  <c r="BD43" i="12"/>
  <c r="BD44" i="12"/>
  <c r="BD45" i="12"/>
  <c r="BD46" i="12"/>
  <c r="BD47" i="12"/>
  <c r="BD48" i="12"/>
  <c r="BD49" i="12"/>
  <c r="BD50" i="12"/>
  <c r="BD51" i="12"/>
  <c r="BD52" i="12"/>
  <c r="BD53" i="12"/>
  <c r="BD161" i="12"/>
  <c r="BD162" i="12"/>
  <c r="BD163" i="12"/>
  <c r="BD164" i="12"/>
  <c r="BD165" i="12"/>
  <c r="BD166" i="12"/>
  <c r="BG6" i="12"/>
  <c r="BG8" i="12"/>
  <c r="BG9" i="12"/>
  <c r="BG10" i="12"/>
  <c r="BG11" i="12"/>
  <c r="BG12" i="12"/>
  <c r="BG13" i="12"/>
  <c r="BG14" i="12"/>
  <c r="BG15" i="12"/>
  <c r="BG16" i="12"/>
  <c r="BG17" i="12"/>
  <c r="BG18" i="12"/>
  <c r="BG19" i="12"/>
  <c r="BG20" i="12"/>
  <c r="BG21" i="12"/>
  <c r="BG22" i="12"/>
  <c r="BG23" i="12"/>
  <c r="BG24" i="12"/>
  <c r="BG25" i="12"/>
  <c r="BG26" i="12"/>
  <c r="BG27" i="12"/>
  <c r="BG28" i="12"/>
  <c r="BG29" i="12"/>
  <c r="BG30" i="12"/>
  <c r="BG31" i="12"/>
  <c r="BG32" i="12"/>
  <c r="BG33" i="12"/>
  <c r="BG34" i="12"/>
  <c r="BG35" i="12"/>
  <c r="BG36" i="12"/>
  <c r="BG37" i="12"/>
  <c r="BG38" i="12"/>
  <c r="BG39" i="12"/>
  <c r="BG40" i="12"/>
  <c r="BG41" i="12"/>
  <c r="BG42" i="12"/>
  <c r="BG43" i="12"/>
  <c r="BG44" i="12"/>
  <c r="BG45" i="12"/>
  <c r="BG46" i="12"/>
  <c r="BG47" i="12"/>
  <c r="BG48" i="12"/>
  <c r="BG49" i="12"/>
  <c r="BG50" i="12"/>
  <c r="BG51" i="12"/>
  <c r="BG52" i="12"/>
  <c r="BG53" i="12"/>
  <c r="BG161" i="12"/>
  <c r="BG162" i="12"/>
  <c r="BG163" i="12"/>
  <c r="BG164" i="12"/>
  <c r="BG165" i="12"/>
  <c r="BG166" i="12"/>
  <c r="BJ6" i="12"/>
  <c r="BJ8" i="12"/>
  <c r="BJ9" i="12"/>
  <c r="BJ10" i="12"/>
  <c r="BJ11" i="12"/>
  <c r="BJ12" i="12"/>
  <c r="BJ13" i="12"/>
  <c r="BJ14" i="12"/>
  <c r="BJ15" i="12"/>
  <c r="BJ16" i="12"/>
  <c r="BJ17" i="12"/>
  <c r="BJ18" i="12"/>
  <c r="BJ19" i="12"/>
  <c r="BJ20" i="12"/>
  <c r="BJ21" i="12"/>
  <c r="BJ22" i="12"/>
  <c r="BJ23" i="12"/>
  <c r="BJ24" i="12"/>
  <c r="BJ25" i="12"/>
  <c r="BJ26" i="12"/>
  <c r="BJ27" i="12"/>
  <c r="BJ28" i="12"/>
  <c r="BJ29" i="12"/>
  <c r="BJ30" i="12"/>
  <c r="BJ31" i="12"/>
  <c r="BJ32" i="12"/>
  <c r="BJ33" i="12"/>
  <c r="BJ34" i="12"/>
  <c r="BJ35" i="12"/>
  <c r="BJ36" i="12"/>
  <c r="BJ37" i="12"/>
  <c r="BJ38" i="12"/>
  <c r="BJ39" i="12"/>
  <c r="BJ40" i="12"/>
  <c r="BJ41" i="12"/>
  <c r="BJ42" i="12"/>
  <c r="BJ43" i="12"/>
  <c r="BJ44" i="12"/>
  <c r="BJ45" i="12"/>
  <c r="BJ46" i="12"/>
  <c r="BJ47" i="12"/>
  <c r="BJ48" i="12"/>
  <c r="BJ49" i="12"/>
  <c r="BJ50" i="12"/>
  <c r="BJ51" i="12"/>
  <c r="BJ52" i="12"/>
  <c r="BJ53" i="12"/>
  <c r="BJ161" i="12"/>
  <c r="BJ162" i="12"/>
  <c r="BJ163" i="12"/>
  <c r="BJ164" i="12"/>
  <c r="BJ165" i="12"/>
  <c r="BJ166" i="12"/>
  <c r="BM6" i="12"/>
  <c r="BM8" i="12"/>
  <c r="BM9" i="12"/>
  <c r="BM10" i="12"/>
  <c r="BM11" i="12"/>
  <c r="BM12" i="12"/>
  <c r="BM13" i="12"/>
  <c r="BM14" i="12"/>
  <c r="BM15" i="12"/>
  <c r="BM16" i="12"/>
  <c r="BM17" i="12"/>
  <c r="BM18" i="12"/>
  <c r="BM19" i="12"/>
  <c r="BM20" i="12"/>
  <c r="BM21" i="12"/>
  <c r="BM22" i="12"/>
  <c r="BM23" i="12"/>
  <c r="BM24" i="12"/>
  <c r="BM25" i="12"/>
  <c r="BM26" i="12"/>
  <c r="BM27" i="12"/>
  <c r="BM28" i="12"/>
  <c r="BM29" i="12"/>
  <c r="BM30" i="12"/>
  <c r="BM31" i="12"/>
  <c r="BM32" i="12"/>
  <c r="BM33" i="12"/>
  <c r="BM34" i="12"/>
  <c r="BM35" i="12"/>
  <c r="BM36" i="12"/>
  <c r="BM37" i="12"/>
  <c r="BM38" i="12"/>
  <c r="BM39" i="12"/>
  <c r="BM40" i="12"/>
  <c r="BM41" i="12"/>
  <c r="BM42" i="12"/>
  <c r="BM43" i="12"/>
  <c r="BM44" i="12"/>
  <c r="BM45" i="12"/>
  <c r="BM46" i="12"/>
  <c r="BM47" i="12"/>
  <c r="BM48" i="12"/>
  <c r="BM49" i="12"/>
  <c r="BM50" i="12"/>
  <c r="BM51" i="12"/>
  <c r="BM52" i="12"/>
  <c r="BM53" i="12"/>
  <c r="BM161" i="12"/>
  <c r="BM162" i="12"/>
  <c r="BM163" i="12"/>
  <c r="BM164" i="12"/>
  <c r="BM165" i="12"/>
  <c r="BM166" i="12"/>
  <c r="BP6" i="12"/>
  <c r="BP8" i="12"/>
  <c r="BP9" i="12"/>
  <c r="BP10" i="12"/>
  <c r="BP11" i="12"/>
  <c r="BP12" i="12"/>
  <c r="BP13" i="12"/>
  <c r="BP14" i="12"/>
  <c r="BP15" i="12"/>
  <c r="BP16" i="12"/>
  <c r="BP17" i="12"/>
  <c r="BP18" i="12"/>
  <c r="BP19" i="12"/>
  <c r="BP20" i="12"/>
  <c r="BP21" i="12"/>
  <c r="BP22" i="12"/>
  <c r="BP23" i="12"/>
  <c r="BP24" i="12"/>
  <c r="BP25" i="12"/>
  <c r="BP26" i="12"/>
  <c r="BP27" i="12"/>
  <c r="BP28" i="12"/>
  <c r="BP29" i="12"/>
  <c r="BP30" i="12"/>
  <c r="BP31" i="12"/>
  <c r="BP32" i="12"/>
  <c r="BP33" i="12"/>
  <c r="BP34" i="12"/>
  <c r="BP35" i="12"/>
  <c r="BP36" i="12"/>
  <c r="BP37" i="12"/>
  <c r="BP38" i="12"/>
  <c r="BP39" i="12"/>
  <c r="BP40" i="12"/>
  <c r="BP41" i="12"/>
  <c r="BP42" i="12"/>
  <c r="BP43" i="12"/>
  <c r="BP44" i="12"/>
  <c r="BP45" i="12"/>
  <c r="BP46" i="12"/>
  <c r="BP47" i="12"/>
  <c r="BP48" i="12"/>
  <c r="BP49" i="12"/>
  <c r="BP50" i="12"/>
  <c r="BP51" i="12"/>
  <c r="BP52" i="12"/>
  <c r="BP53" i="12"/>
  <c r="BP161" i="12"/>
  <c r="BP162" i="12"/>
  <c r="BP163" i="12"/>
  <c r="BP164" i="12"/>
  <c r="BP165" i="12"/>
  <c r="BP166" i="12"/>
  <c r="BS6" i="12"/>
  <c r="BS8" i="12"/>
  <c r="BS9" i="12"/>
  <c r="BS10" i="12"/>
  <c r="BS11" i="12"/>
  <c r="BS12" i="12"/>
  <c r="BS13" i="12"/>
  <c r="BS14" i="12"/>
  <c r="BS15" i="12"/>
  <c r="BS16" i="12"/>
  <c r="BS17" i="12"/>
  <c r="BS18" i="12"/>
  <c r="BS19" i="12"/>
  <c r="BS20" i="12"/>
  <c r="BS21" i="12"/>
  <c r="BS22" i="12"/>
  <c r="BS23" i="12"/>
  <c r="BS24" i="12"/>
  <c r="BS25" i="12"/>
  <c r="BS26" i="12"/>
  <c r="BS27" i="12"/>
  <c r="BS28" i="12"/>
  <c r="BS29" i="12"/>
  <c r="BS30" i="12"/>
  <c r="BS31" i="12"/>
  <c r="BS32" i="12"/>
  <c r="BS33" i="12"/>
  <c r="BS34" i="12"/>
  <c r="BS35" i="12"/>
  <c r="BS36" i="12"/>
  <c r="BS37" i="12"/>
  <c r="BS38" i="12"/>
  <c r="BS39" i="12"/>
  <c r="BS40" i="12"/>
  <c r="BS41" i="12"/>
  <c r="BS42" i="12"/>
  <c r="BS43" i="12"/>
  <c r="BS44" i="12"/>
  <c r="BS45" i="12"/>
  <c r="BS46" i="12"/>
  <c r="BS47" i="12"/>
  <c r="BS48" i="12"/>
  <c r="BS49" i="12"/>
  <c r="BS50" i="12"/>
  <c r="BS51" i="12"/>
  <c r="BS52" i="12"/>
  <c r="BS53" i="12"/>
  <c r="BS161" i="12"/>
  <c r="BS162" i="12"/>
  <c r="BS163" i="12"/>
  <c r="BS164" i="12"/>
  <c r="BS165" i="12"/>
  <c r="BS166" i="12"/>
  <c r="BV6" i="12"/>
  <c r="BV8" i="12"/>
  <c r="BV9" i="12"/>
  <c r="BV10" i="12"/>
  <c r="BV11" i="12"/>
  <c r="BV12" i="12"/>
  <c r="BV13" i="12"/>
  <c r="BV14" i="12"/>
  <c r="BV15" i="12"/>
  <c r="BV16" i="12"/>
  <c r="BV17" i="12"/>
  <c r="BV18" i="12"/>
  <c r="BV19" i="12"/>
  <c r="BV20" i="12"/>
  <c r="BV21" i="12"/>
  <c r="BV22" i="12"/>
  <c r="BV23" i="12"/>
  <c r="BV24" i="12"/>
  <c r="BV25" i="12"/>
  <c r="BV26" i="12"/>
  <c r="BV27" i="12"/>
  <c r="BV28" i="12"/>
  <c r="BV29" i="12"/>
  <c r="BV30" i="12"/>
  <c r="BV31" i="12"/>
  <c r="BV32" i="12"/>
  <c r="BV33" i="12"/>
  <c r="BV34" i="12"/>
  <c r="BV35" i="12"/>
  <c r="BV36" i="12"/>
  <c r="BV37" i="12"/>
  <c r="BV38" i="12"/>
  <c r="BV39" i="12"/>
  <c r="BV40" i="12"/>
  <c r="BV41" i="12"/>
  <c r="BV42" i="12"/>
  <c r="BV43" i="12"/>
  <c r="BV44" i="12"/>
  <c r="BV45" i="12"/>
  <c r="BV46" i="12"/>
  <c r="BV47" i="12"/>
  <c r="BV48" i="12"/>
  <c r="BV49" i="12"/>
  <c r="BV50" i="12"/>
  <c r="BV51" i="12"/>
  <c r="BV52" i="12"/>
  <c r="BV53" i="12"/>
  <c r="BV161" i="12"/>
  <c r="BV162" i="12"/>
  <c r="BV163" i="12"/>
  <c r="BV164" i="12"/>
  <c r="BV165" i="12"/>
  <c r="BV166" i="12"/>
  <c r="BY6" i="12"/>
  <c r="BY8" i="12"/>
  <c r="BY9" i="12"/>
  <c r="BY10" i="12"/>
  <c r="BY11" i="12"/>
  <c r="BY12" i="12"/>
  <c r="BY13" i="12"/>
  <c r="BY14" i="12"/>
  <c r="BY15" i="12"/>
  <c r="BY16" i="12"/>
  <c r="BY17" i="12"/>
  <c r="BY18" i="12"/>
  <c r="BY19" i="12"/>
  <c r="BY20" i="12"/>
  <c r="BY21" i="12"/>
  <c r="BY22" i="12"/>
  <c r="BY23" i="12"/>
  <c r="BY24" i="12"/>
  <c r="BY25" i="12"/>
  <c r="BY26" i="12"/>
  <c r="BY27" i="12"/>
  <c r="BY28" i="12"/>
  <c r="BY29" i="12"/>
  <c r="BY30" i="12"/>
  <c r="BY31" i="12"/>
  <c r="BY32" i="12"/>
  <c r="BY33" i="12"/>
  <c r="BY34" i="12"/>
  <c r="BY35" i="12"/>
  <c r="BY36" i="12"/>
  <c r="BY37" i="12"/>
  <c r="BY38" i="12"/>
  <c r="BY39" i="12"/>
  <c r="BY40" i="12"/>
  <c r="BY41" i="12"/>
  <c r="BY42" i="12"/>
  <c r="BY43" i="12"/>
  <c r="BY44" i="12"/>
  <c r="BY45" i="12"/>
  <c r="BY46" i="12"/>
  <c r="BY47" i="12"/>
  <c r="BY48" i="12"/>
  <c r="BY49" i="12"/>
  <c r="BY50" i="12"/>
  <c r="BY51" i="12"/>
  <c r="BY52" i="12"/>
  <c r="BY53" i="12"/>
  <c r="BY161" i="12"/>
  <c r="BY162" i="12"/>
  <c r="BY163" i="12"/>
  <c r="BY164" i="12"/>
  <c r="BY165" i="12"/>
  <c r="BY166" i="12"/>
  <c r="CB6" i="12"/>
  <c r="CB8" i="12"/>
  <c r="CB9" i="12"/>
  <c r="CB10" i="12"/>
  <c r="CB11" i="12"/>
  <c r="CB12" i="12"/>
  <c r="CB13" i="12"/>
  <c r="CB14" i="12"/>
  <c r="CB15" i="12"/>
  <c r="CB16" i="12"/>
  <c r="CB17" i="12"/>
  <c r="CB18" i="12"/>
  <c r="CB19" i="12"/>
  <c r="CB20" i="12"/>
  <c r="CB21" i="12"/>
  <c r="CB22" i="12"/>
  <c r="CB23" i="12"/>
  <c r="CB24" i="12"/>
  <c r="CB25" i="12"/>
  <c r="CB26" i="12"/>
  <c r="CB27" i="12"/>
  <c r="CB28" i="12"/>
  <c r="CB29" i="12"/>
  <c r="CB30" i="12"/>
  <c r="CB31" i="12"/>
  <c r="CB32" i="12"/>
  <c r="CB33" i="12"/>
  <c r="CB34" i="12"/>
  <c r="CB35" i="12"/>
  <c r="CB36" i="12"/>
  <c r="CB37" i="12"/>
  <c r="CB38" i="12"/>
  <c r="CB39" i="12"/>
  <c r="CB40" i="12"/>
  <c r="CB41" i="12"/>
  <c r="CB42" i="12"/>
  <c r="CB43" i="12"/>
  <c r="CB44" i="12"/>
  <c r="CB45" i="12"/>
  <c r="CB46" i="12"/>
  <c r="CB47" i="12"/>
  <c r="CB48" i="12"/>
  <c r="CB49" i="12"/>
  <c r="CB50" i="12"/>
  <c r="CB51" i="12"/>
  <c r="CB52" i="12"/>
  <c r="CB53" i="12"/>
  <c r="CB161" i="12"/>
  <c r="CB162" i="12"/>
  <c r="CB163" i="12"/>
  <c r="CB164" i="12"/>
  <c r="CB165" i="12"/>
  <c r="CB166" i="12"/>
  <c r="CE6" i="12"/>
  <c r="CE8" i="12"/>
  <c r="CE9" i="12"/>
  <c r="CE10" i="12"/>
  <c r="CE11" i="12"/>
  <c r="CE12" i="12"/>
  <c r="CE13" i="12"/>
  <c r="CE14" i="12"/>
  <c r="CE15" i="12"/>
  <c r="CE16" i="12"/>
  <c r="CE17" i="12"/>
  <c r="CE18" i="12"/>
  <c r="CE19" i="12"/>
  <c r="CE20" i="12"/>
  <c r="CE21" i="12"/>
  <c r="CE22" i="12"/>
  <c r="CE23" i="12"/>
  <c r="CE24" i="12"/>
  <c r="CE25" i="12"/>
  <c r="CE26" i="12"/>
  <c r="CE27" i="12"/>
  <c r="CE28" i="12"/>
  <c r="CE29" i="12"/>
  <c r="CE30" i="12"/>
  <c r="CE31" i="12"/>
  <c r="CE32" i="12"/>
  <c r="CE33" i="12"/>
  <c r="CE34" i="12"/>
  <c r="CE35" i="12"/>
  <c r="CE36" i="12"/>
  <c r="CE37" i="12"/>
  <c r="CE38" i="12"/>
  <c r="CE39" i="12"/>
  <c r="CE40" i="12"/>
  <c r="CE41" i="12"/>
  <c r="CE42" i="12"/>
  <c r="CE43" i="12"/>
  <c r="CE44" i="12"/>
  <c r="CE45" i="12"/>
  <c r="CE46" i="12"/>
  <c r="CE47" i="12"/>
  <c r="CE48" i="12"/>
  <c r="CE49" i="12"/>
  <c r="CE50" i="12"/>
  <c r="CE51" i="12"/>
  <c r="CE52" i="12"/>
  <c r="CE53" i="12"/>
  <c r="CE161" i="12"/>
  <c r="CE162" i="12"/>
  <c r="CE163" i="12"/>
  <c r="CE164" i="12"/>
  <c r="CE165" i="12"/>
  <c r="CE166" i="12"/>
  <c r="CH6" i="12"/>
  <c r="CH8" i="12"/>
  <c r="CH9" i="12"/>
  <c r="CH10" i="12"/>
  <c r="CH11" i="12"/>
  <c r="CH12" i="12"/>
  <c r="CH13" i="12"/>
  <c r="CH14" i="12"/>
  <c r="CH15" i="12"/>
  <c r="CH16" i="12"/>
  <c r="CH17" i="12"/>
  <c r="CH18" i="12"/>
  <c r="CH19" i="12"/>
  <c r="CH20" i="12"/>
  <c r="CH21" i="12"/>
  <c r="CH22" i="12"/>
  <c r="CH23" i="12"/>
  <c r="CH24" i="12"/>
  <c r="CH25" i="12"/>
  <c r="CH26" i="12"/>
  <c r="CH27" i="12"/>
  <c r="CH28" i="12"/>
  <c r="CH29" i="12"/>
  <c r="CH30" i="12"/>
  <c r="CH31" i="12"/>
  <c r="CH32" i="12"/>
  <c r="CH33" i="12"/>
  <c r="CH34" i="12"/>
  <c r="CH35" i="12"/>
  <c r="CH36" i="12"/>
  <c r="CH37" i="12"/>
  <c r="CH38" i="12"/>
  <c r="CH39" i="12"/>
  <c r="CH40" i="12"/>
  <c r="CH41" i="12"/>
  <c r="CH42" i="12"/>
  <c r="CH43" i="12"/>
  <c r="CH44" i="12"/>
  <c r="CH45" i="12"/>
  <c r="CH46" i="12"/>
  <c r="CH47" i="12"/>
  <c r="CH48" i="12"/>
  <c r="CH49" i="12"/>
  <c r="CH50" i="12"/>
  <c r="CH51" i="12"/>
  <c r="CH52" i="12"/>
  <c r="CH53" i="12"/>
  <c r="CH161" i="12"/>
  <c r="CH162" i="12"/>
  <c r="CH163" i="12"/>
  <c r="CH164" i="12"/>
  <c r="CH165" i="12"/>
  <c r="CH166" i="12"/>
  <c r="CK6" i="12"/>
  <c r="CK8" i="12"/>
  <c r="CK9" i="12"/>
  <c r="CK10" i="12"/>
  <c r="CK11" i="12"/>
  <c r="CK12" i="12"/>
  <c r="CK13" i="12"/>
  <c r="CK14" i="12"/>
  <c r="CK15" i="12"/>
  <c r="CK16" i="12"/>
  <c r="CK17" i="12"/>
  <c r="CK18" i="12"/>
  <c r="CK19" i="12"/>
  <c r="CK20" i="12"/>
  <c r="CK21" i="12"/>
  <c r="CK22" i="12"/>
  <c r="CK23" i="12"/>
  <c r="CK24" i="12"/>
  <c r="CK25" i="12"/>
  <c r="CK26" i="12"/>
  <c r="CK27" i="12"/>
  <c r="CK28" i="12"/>
  <c r="CK29" i="12"/>
  <c r="CK30" i="12"/>
  <c r="CK31" i="12"/>
  <c r="CK32" i="12"/>
  <c r="CK33" i="12"/>
  <c r="CK34" i="12"/>
  <c r="CK35" i="12"/>
  <c r="CK36" i="12"/>
  <c r="CK37" i="12"/>
  <c r="CK38" i="12"/>
  <c r="CK39" i="12"/>
  <c r="CK40" i="12"/>
  <c r="CK41" i="12"/>
  <c r="CK42" i="12"/>
  <c r="CK43" i="12"/>
  <c r="CK44" i="12"/>
  <c r="CK45" i="12"/>
  <c r="CK46" i="12"/>
  <c r="CK47" i="12"/>
  <c r="CK48" i="12"/>
  <c r="CK49" i="12"/>
  <c r="CK50" i="12"/>
  <c r="CK51" i="12"/>
  <c r="CK52" i="12"/>
  <c r="CK53" i="12"/>
  <c r="CK161" i="12"/>
  <c r="CK162" i="12"/>
  <c r="CK163" i="12"/>
  <c r="CK164" i="12"/>
  <c r="CK165" i="12"/>
  <c r="CK166" i="12"/>
  <c r="CN6" i="12"/>
  <c r="CN8" i="12"/>
  <c r="CN9" i="12"/>
  <c r="CN10" i="12"/>
  <c r="CN11" i="12"/>
  <c r="CN12" i="12"/>
  <c r="CN13" i="12"/>
  <c r="CN14" i="12"/>
  <c r="CN15" i="12"/>
  <c r="CN16" i="12"/>
  <c r="CN17" i="12"/>
  <c r="CN18" i="12"/>
  <c r="CN19" i="12"/>
  <c r="CN20" i="12"/>
  <c r="CN21" i="12"/>
  <c r="CN22" i="12"/>
  <c r="CN23" i="12"/>
  <c r="CN24" i="12"/>
  <c r="CN25" i="12"/>
  <c r="CN26" i="12"/>
  <c r="CN27" i="12"/>
  <c r="CN28" i="12"/>
  <c r="CN29" i="12"/>
  <c r="CN30" i="12"/>
  <c r="CN31" i="12"/>
  <c r="CN32" i="12"/>
  <c r="CN33" i="12"/>
  <c r="CN34" i="12"/>
  <c r="CN35" i="12"/>
  <c r="CN36" i="12"/>
  <c r="CN37" i="12"/>
  <c r="CN38" i="12"/>
  <c r="CN39" i="12"/>
  <c r="CN40" i="12"/>
  <c r="CN41" i="12"/>
  <c r="CN42" i="12"/>
  <c r="CN43" i="12"/>
  <c r="CN44" i="12"/>
  <c r="CN45" i="12"/>
  <c r="CN46" i="12"/>
  <c r="CN47" i="12"/>
  <c r="CN48" i="12"/>
  <c r="CN49" i="12"/>
  <c r="CN50" i="12"/>
  <c r="CN51" i="12"/>
  <c r="CN52" i="12"/>
  <c r="CN53" i="12"/>
  <c r="CN161" i="12"/>
  <c r="CN162" i="12"/>
  <c r="CN163" i="12"/>
  <c r="CN164" i="12"/>
  <c r="CN165" i="12"/>
  <c r="CN166" i="12"/>
  <c r="CQ6" i="12"/>
  <c r="CQ8" i="12"/>
  <c r="CQ9" i="12"/>
  <c r="CQ10" i="12"/>
  <c r="CQ11" i="12"/>
  <c r="CQ12" i="12"/>
  <c r="CQ13" i="12"/>
  <c r="CQ14" i="12"/>
  <c r="CQ15" i="12"/>
  <c r="CQ16" i="12"/>
  <c r="CQ17" i="12"/>
  <c r="CQ18" i="12"/>
  <c r="CQ19" i="12"/>
  <c r="CQ20" i="12"/>
  <c r="CQ21" i="12"/>
  <c r="CQ22" i="12"/>
  <c r="CQ23" i="12"/>
  <c r="CQ24" i="12"/>
  <c r="CQ25" i="12"/>
  <c r="CQ26" i="12"/>
  <c r="CQ27" i="12"/>
  <c r="CQ28" i="12"/>
  <c r="CQ29" i="12"/>
  <c r="CQ30" i="12"/>
  <c r="CQ31" i="12"/>
  <c r="CQ32" i="12"/>
  <c r="CQ33" i="12"/>
  <c r="CQ34" i="12"/>
  <c r="CQ35" i="12"/>
  <c r="CQ36" i="12"/>
  <c r="CQ37" i="12"/>
  <c r="CQ38" i="12"/>
  <c r="CQ39" i="12"/>
  <c r="CQ40" i="12"/>
  <c r="CQ41" i="12"/>
  <c r="CQ42" i="12"/>
  <c r="CQ43" i="12"/>
  <c r="CQ44" i="12"/>
  <c r="CQ45" i="12"/>
  <c r="CQ46" i="12"/>
  <c r="CQ47" i="12"/>
  <c r="CQ48" i="12"/>
  <c r="CQ49" i="12"/>
  <c r="CQ50" i="12"/>
  <c r="CQ51" i="12"/>
  <c r="CQ52" i="12"/>
  <c r="CQ53" i="12"/>
  <c r="CQ161" i="12"/>
  <c r="CQ162" i="12"/>
  <c r="CQ163" i="12"/>
  <c r="CQ164" i="12"/>
  <c r="CQ165" i="12"/>
  <c r="CQ166" i="12"/>
  <c r="CT6" i="12"/>
  <c r="CT8" i="12"/>
  <c r="CT9" i="12"/>
  <c r="CT10" i="12"/>
  <c r="CT11" i="12"/>
  <c r="CT12" i="12"/>
  <c r="CT13" i="12"/>
  <c r="CT14" i="12"/>
  <c r="CT15" i="12"/>
  <c r="CT16" i="12"/>
  <c r="CT17" i="12"/>
  <c r="CT18" i="12"/>
  <c r="CT19" i="12"/>
  <c r="CT20" i="12"/>
  <c r="CT21" i="12"/>
  <c r="CT22" i="12"/>
  <c r="CT23" i="12"/>
  <c r="CT24" i="12"/>
  <c r="CT25" i="12"/>
  <c r="CT26" i="12"/>
  <c r="CT27" i="12"/>
  <c r="CT28" i="12"/>
  <c r="CT29" i="12"/>
  <c r="CT30" i="12"/>
  <c r="CT31" i="12"/>
  <c r="CT32" i="12"/>
  <c r="CT33" i="12"/>
  <c r="CT34" i="12"/>
  <c r="CT35" i="12"/>
  <c r="CT36" i="12"/>
  <c r="CT37" i="12"/>
  <c r="CT38" i="12"/>
  <c r="CT39" i="12"/>
  <c r="CT40" i="12"/>
  <c r="CT41" i="12"/>
  <c r="CT42" i="12"/>
  <c r="CT43" i="12"/>
  <c r="CT44" i="12"/>
  <c r="CT45" i="12"/>
  <c r="CT46" i="12"/>
  <c r="CT47" i="12"/>
  <c r="CT48" i="12"/>
  <c r="CT49" i="12"/>
  <c r="CT50" i="12"/>
  <c r="CT51" i="12"/>
  <c r="CT52" i="12"/>
  <c r="CT53" i="12"/>
  <c r="CT161" i="12"/>
  <c r="CT162" i="12"/>
  <c r="CT163" i="12"/>
  <c r="CT164" i="12"/>
  <c r="CT165" i="12"/>
  <c r="CT166" i="12"/>
  <c r="CW6" i="12"/>
  <c r="CW8" i="12"/>
  <c r="CW9" i="12"/>
  <c r="CW10" i="12"/>
  <c r="CW11" i="12"/>
  <c r="CW12" i="12"/>
  <c r="CW13" i="12"/>
  <c r="CW14" i="12"/>
  <c r="CW15" i="12"/>
  <c r="CW16" i="12"/>
  <c r="CW17" i="12"/>
  <c r="CW18" i="12"/>
  <c r="CW19" i="12"/>
  <c r="CW20" i="12"/>
  <c r="CW21" i="12"/>
  <c r="CW22" i="12"/>
  <c r="CW23" i="12"/>
  <c r="CW24" i="12"/>
  <c r="CW25" i="12"/>
  <c r="CW26" i="12"/>
  <c r="CW27" i="12"/>
  <c r="CW28" i="12"/>
  <c r="CW29" i="12"/>
  <c r="CW30" i="12"/>
  <c r="CW31" i="12"/>
  <c r="CW32" i="12"/>
  <c r="CW33" i="12"/>
  <c r="CW34" i="12"/>
  <c r="CW35" i="12"/>
  <c r="CW36" i="12"/>
  <c r="CW37" i="12"/>
  <c r="CW38" i="12"/>
  <c r="CW39" i="12"/>
  <c r="CW40" i="12"/>
  <c r="CW41" i="12"/>
  <c r="CW42" i="12"/>
  <c r="CW43" i="12"/>
  <c r="CW44" i="12"/>
  <c r="CW45" i="12"/>
  <c r="CW46" i="12"/>
  <c r="CW47" i="12"/>
  <c r="CW48" i="12"/>
  <c r="CW49" i="12"/>
  <c r="CW50" i="12"/>
  <c r="CW51" i="12"/>
  <c r="CW52" i="12"/>
  <c r="CW53" i="12"/>
  <c r="CW161" i="12"/>
  <c r="CW162" i="12"/>
  <c r="CW163" i="12"/>
  <c r="CW164" i="12"/>
  <c r="CW165" i="12"/>
  <c r="CW166" i="12"/>
  <c r="CZ6" i="12"/>
  <c r="CZ8" i="12"/>
  <c r="CZ9" i="12"/>
  <c r="CZ10" i="12"/>
  <c r="CZ11" i="12"/>
  <c r="CZ12" i="12"/>
  <c r="CZ13" i="12"/>
  <c r="CZ14" i="12"/>
  <c r="CZ15" i="12"/>
  <c r="CZ16" i="12"/>
  <c r="CZ17" i="12"/>
  <c r="CZ18" i="12"/>
  <c r="CZ19" i="12"/>
  <c r="CZ20" i="12"/>
  <c r="CZ21" i="12"/>
  <c r="CZ22" i="12"/>
  <c r="CZ23" i="12"/>
  <c r="CZ24" i="12"/>
  <c r="CZ25" i="12"/>
  <c r="CZ26" i="12"/>
  <c r="CZ27" i="12"/>
  <c r="CZ28" i="12"/>
  <c r="CZ29" i="12"/>
  <c r="CZ30" i="12"/>
  <c r="CZ31" i="12"/>
  <c r="CZ32" i="12"/>
  <c r="CZ33" i="12"/>
  <c r="CZ34" i="12"/>
  <c r="CZ35" i="12"/>
  <c r="CZ36" i="12"/>
  <c r="CZ37" i="12"/>
  <c r="CZ38" i="12"/>
  <c r="CZ39" i="12"/>
  <c r="CZ40" i="12"/>
  <c r="CZ41" i="12"/>
  <c r="CZ42" i="12"/>
  <c r="CZ43" i="12"/>
  <c r="CZ44" i="12"/>
  <c r="CZ45" i="12"/>
  <c r="CZ46" i="12"/>
  <c r="CZ47" i="12"/>
  <c r="CZ48" i="12"/>
  <c r="CZ49" i="12"/>
  <c r="CZ50" i="12"/>
  <c r="CZ51" i="12"/>
  <c r="CZ52" i="12"/>
  <c r="CZ53" i="12"/>
  <c r="CZ161" i="12"/>
  <c r="CZ162" i="12"/>
  <c r="CZ163" i="12"/>
  <c r="CZ164" i="12"/>
  <c r="CZ165" i="12"/>
  <c r="CZ166" i="12"/>
  <c r="DC6" i="12"/>
  <c r="DC8" i="12"/>
  <c r="DC9" i="12"/>
  <c r="DC10" i="12"/>
  <c r="DC11" i="12"/>
  <c r="DC12" i="12"/>
  <c r="DC13" i="12"/>
  <c r="DC14" i="12"/>
  <c r="DC15" i="12"/>
  <c r="DC16" i="12"/>
  <c r="DC17" i="12"/>
  <c r="DC18" i="12"/>
  <c r="DC19" i="12"/>
  <c r="DC20" i="12"/>
  <c r="DC21" i="12"/>
  <c r="DC22" i="12"/>
  <c r="DC23" i="12"/>
  <c r="DC24" i="12"/>
  <c r="DC25" i="12"/>
  <c r="DC26" i="12"/>
  <c r="DC27" i="12"/>
  <c r="DC28" i="12"/>
  <c r="DC29" i="12"/>
  <c r="DC30" i="12"/>
  <c r="DC31" i="12"/>
  <c r="DC32" i="12"/>
  <c r="DC33" i="12"/>
  <c r="DC34" i="12"/>
  <c r="DC35" i="12"/>
  <c r="DC36" i="12"/>
  <c r="DC37" i="12"/>
  <c r="DC38" i="12"/>
  <c r="DC39" i="12"/>
  <c r="DC40" i="12"/>
  <c r="DC41" i="12"/>
  <c r="DC42" i="12"/>
  <c r="DC43" i="12"/>
  <c r="DC44" i="12"/>
  <c r="DC45" i="12"/>
  <c r="DC46" i="12"/>
  <c r="DC47" i="12"/>
  <c r="DC48" i="12"/>
  <c r="DC49" i="12"/>
  <c r="DC50" i="12"/>
  <c r="DC51" i="12"/>
  <c r="DC52" i="12"/>
  <c r="DC53" i="12"/>
  <c r="DC161" i="12"/>
  <c r="DC162" i="12"/>
  <c r="DC163" i="12"/>
  <c r="DC164" i="12"/>
  <c r="DC165" i="12"/>
  <c r="DC166" i="12"/>
  <c r="DF6" i="12"/>
  <c r="DF8" i="12"/>
  <c r="DF9" i="12"/>
  <c r="DF10" i="12"/>
  <c r="DF11" i="12"/>
  <c r="DF12" i="12"/>
  <c r="DF13" i="12"/>
  <c r="DF14" i="12"/>
  <c r="DF15" i="12"/>
  <c r="DF16" i="12"/>
  <c r="DF17" i="12"/>
  <c r="DF18" i="12"/>
  <c r="DF19" i="12"/>
  <c r="DF20" i="12"/>
  <c r="DF21" i="12"/>
  <c r="DF22" i="12"/>
  <c r="DF23" i="12"/>
  <c r="DF24" i="12"/>
  <c r="DF25" i="12"/>
  <c r="DF26" i="12"/>
  <c r="DF27" i="12"/>
  <c r="DF28" i="12"/>
  <c r="DF29" i="12"/>
  <c r="DF30" i="12"/>
  <c r="DF31" i="12"/>
  <c r="DF32" i="12"/>
  <c r="DF33" i="12"/>
  <c r="DF34" i="12"/>
  <c r="DF35" i="12"/>
  <c r="DF36" i="12"/>
  <c r="DF37" i="12"/>
  <c r="DF38" i="12"/>
  <c r="DF39" i="12"/>
  <c r="DF40" i="12"/>
  <c r="DF41" i="12"/>
  <c r="DF42" i="12"/>
  <c r="DF43" i="12"/>
  <c r="DF44" i="12"/>
  <c r="DF45" i="12"/>
  <c r="DF46" i="12"/>
  <c r="DF47" i="12"/>
  <c r="DF48" i="12"/>
  <c r="DF49" i="12"/>
  <c r="DF50" i="12"/>
  <c r="DF51" i="12"/>
  <c r="DF52" i="12"/>
  <c r="DF53" i="12"/>
  <c r="DF161" i="12"/>
  <c r="DF162" i="12"/>
  <c r="DF163" i="12"/>
  <c r="DF164" i="12"/>
  <c r="DF165" i="12"/>
  <c r="DF166" i="12"/>
  <c r="DI6" i="12"/>
  <c r="DI8" i="12"/>
  <c r="DI9" i="12"/>
  <c r="DI10" i="12"/>
  <c r="DI11" i="12"/>
  <c r="DI12" i="12"/>
  <c r="DI13" i="12"/>
  <c r="DI14" i="12"/>
  <c r="DI15" i="12"/>
  <c r="DI16" i="12"/>
  <c r="DI17" i="12"/>
  <c r="DI18" i="12"/>
  <c r="DI19" i="12"/>
  <c r="DI20" i="12"/>
  <c r="DI21" i="12"/>
  <c r="DI22" i="12"/>
  <c r="DI23" i="12"/>
  <c r="DI24" i="12"/>
  <c r="DI25" i="12"/>
  <c r="DI26" i="12"/>
  <c r="DI27" i="12"/>
  <c r="DI28" i="12"/>
  <c r="DI29" i="12"/>
  <c r="DI30" i="12"/>
  <c r="DI31" i="12"/>
  <c r="DI32" i="12"/>
  <c r="DI33" i="12"/>
  <c r="DI34" i="12"/>
  <c r="DI35" i="12"/>
  <c r="DI36" i="12"/>
  <c r="DI37" i="12"/>
  <c r="DI38" i="12"/>
  <c r="DI39" i="12"/>
  <c r="DI40" i="12"/>
  <c r="DI41" i="12"/>
  <c r="DI42" i="12"/>
  <c r="DI43" i="12"/>
  <c r="DI44" i="12"/>
  <c r="DI45" i="12"/>
  <c r="DI46" i="12"/>
  <c r="DI47" i="12"/>
  <c r="DI48" i="12"/>
  <c r="DI49" i="12"/>
  <c r="DI50" i="12"/>
  <c r="DI51" i="12"/>
  <c r="DI52" i="12"/>
  <c r="DI53" i="12"/>
  <c r="DI161" i="12"/>
  <c r="DI162" i="12"/>
  <c r="DI163" i="12"/>
  <c r="DI164" i="12"/>
  <c r="DI165" i="12"/>
  <c r="DI166" i="12"/>
  <c r="DL6" i="12"/>
  <c r="DL8" i="12"/>
  <c r="DL9" i="12"/>
  <c r="DL10" i="12"/>
  <c r="DL11" i="12"/>
  <c r="DL12" i="12"/>
  <c r="DL13" i="12"/>
  <c r="DL14" i="12"/>
  <c r="DL15" i="12"/>
  <c r="DL16" i="12"/>
  <c r="DL17" i="12"/>
  <c r="DL18" i="12"/>
  <c r="DL19" i="12"/>
  <c r="DL20" i="12"/>
  <c r="DL21" i="12"/>
  <c r="DL22" i="12"/>
  <c r="DL23" i="12"/>
  <c r="DL24" i="12"/>
  <c r="DL25" i="12"/>
  <c r="DL26" i="12"/>
  <c r="DL27" i="12"/>
  <c r="DL28" i="12"/>
  <c r="DL29" i="12"/>
  <c r="DL30" i="12"/>
  <c r="DL31" i="12"/>
  <c r="DL32" i="12"/>
  <c r="DL33" i="12"/>
  <c r="DL34" i="12"/>
  <c r="DL35" i="12"/>
  <c r="DL36" i="12"/>
  <c r="DL37" i="12"/>
  <c r="DL38" i="12"/>
  <c r="DL39" i="12"/>
  <c r="DL40" i="12"/>
  <c r="DL41" i="12"/>
  <c r="DL42" i="12"/>
  <c r="DL43" i="12"/>
  <c r="DL44" i="12"/>
  <c r="DL45" i="12"/>
  <c r="DL46" i="12"/>
  <c r="DL47" i="12"/>
  <c r="DL48" i="12"/>
  <c r="DL49" i="12"/>
  <c r="DL50" i="12"/>
  <c r="DL51" i="12"/>
  <c r="DL52" i="12"/>
  <c r="DL53" i="12"/>
  <c r="DL161" i="12"/>
  <c r="DL162" i="12"/>
  <c r="DL163" i="12"/>
  <c r="DL164" i="12"/>
  <c r="DL165" i="12"/>
  <c r="DL166" i="12"/>
  <c r="DO6" i="12"/>
  <c r="DO8" i="12"/>
  <c r="DO9" i="12"/>
  <c r="DO10" i="12"/>
  <c r="DO11" i="12"/>
  <c r="DO12" i="12"/>
  <c r="DO13" i="12"/>
  <c r="DO14" i="12"/>
  <c r="DO15" i="12"/>
  <c r="DO16" i="12"/>
  <c r="DO17" i="12"/>
  <c r="DO18" i="12"/>
  <c r="DO19" i="12"/>
  <c r="DO20" i="12"/>
  <c r="DO21" i="12"/>
  <c r="DO22" i="12"/>
  <c r="DO23" i="12"/>
  <c r="DO24" i="12"/>
  <c r="DO25" i="12"/>
  <c r="DO26" i="12"/>
  <c r="DO27" i="12"/>
  <c r="DO28" i="12"/>
  <c r="DO29" i="12"/>
  <c r="DO30" i="12"/>
  <c r="DO31" i="12"/>
  <c r="DO32" i="12"/>
  <c r="DO33" i="12"/>
  <c r="DO34" i="12"/>
  <c r="DO35" i="12"/>
  <c r="DO36" i="12"/>
  <c r="DO37" i="12"/>
  <c r="DO38" i="12"/>
  <c r="DO39" i="12"/>
  <c r="DO40" i="12"/>
  <c r="DO41" i="12"/>
  <c r="DO42" i="12"/>
  <c r="DO43" i="12"/>
  <c r="DO44" i="12"/>
  <c r="DO45" i="12"/>
  <c r="DO46" i="12"/>
  <c r="DO47" i="12"/>
  <c r="DO48" i="12"/>
  <c r="DO49" i="12"/>
  <c r="DO50" i="12"/>
  <c r="DO51" i="12"/>
  <c r="DO52" i="12"/>
  <c r="DO53" i="12"/>
  <c r="DO161" i="12"/>
  <c r="DO162" i="12"/>
  <c r="DO163" i="12"/>
  <c r="DO164" i="12"/>
  <c r="DO165" i="12"/>
  <c r="DO166" i="12"/>
  <c r="DR6" i="12"/>
  <c r="DR8" i="12"/>
  <c r="DR9" i="12"/>
  <c r="DR10" i="12"/>
  <c r="DR11" i="12"/>
  <c r="DR12" i="12"/>
  <c r="DR13" i="12"/>
  <c r="DR14" i="12"/>
  <c r="DR15" i="12"/>
  <c r="DR16" i="12"/>
  <c r="DR17" i="12"/>
  <c r="DR18" i="12"/>
  <c r="DR19" i="12"/>
  <c r="DR20" i="12"/>
  <c r="DR21" i="12"/>
  <c r="DR22" i="12"/>
  <c r="DR23" i="12"/>
  <c r="DR24" i="12"/>
  <c r="DR25" i="12"/>
  <c r="DR26" i="12"/>
  <c r="DR27" i="12"/>
  <c r="DR28" i="12"/>
  <c r="DR29" i="12"/>
  <c r="DR30" i="12"/>
  <c r="DR31" i="12"/>
  <c r="DR32" i="12"/>
  <c r="DR33" i="12"/>
  <c r="DR34" i="12"/>
  <c r="DR35" i="12"/>
  <c r="DR36" i="12"/>
  <c r="DR37" i="12"/>
  <c r="DR38" i="12"/>
  <c r="DR39" i="12"/>
  <c r="DR40" i="12"/>
  <c r="DR41" i="12"/>
  <c r="DR42" i="12"/>
  <c r="DR43" i="12"/>
  <c r="DR44" i="12"/>
  <c r="DR45" i="12"/>
  <c r="DR46" i="12"/>
  <c r="DR47" i="12"/>
  <c r="DR48" i="12"/>
  <c r="DR49" i="12"/>
  <c r="DR50" i="12"/>
  <c r="DR51" i="12"/>
  <c r="DR52" i="12"/>
  <c r="DR53" i="12"/>
  <c r="DR161" i="12"/>
  <c r="DR162" i="12"/>
  <c r="DR163" i="12"/>
  <c r="DR164" i="12"/>
  <c r="DR165" i="12"/>
  <c r="DR166" i="12"/>
  <c r="DU6" i="12"/>
  <c r="DU8" i="12"/>
  <c r="DU9" i="12"/>
  <c r="DU10" i="12"/>
  <c r="DU11" i="12"/>
  <c r="DU12" i="12"/>
  <c r="DU13" i="12"/>
  <c r="DU14" i="12"/>
  <c r="DU15" i="12"/>
  <c r="DU16" i="12"/>
  <c r="DU17" i="12"/>
  <c r="DU18" i="12"/>
  <c r="DU19" i="12"/>
  <c r="DU20" i="12"/>
  <c r="DU21" i="12"/>
  <c r="DU22" i="12"/>
  <c r="DU23" i="12"/>
  <c r="DU24" i="12"/>
  <c r="DU25" i="12"/>
  <c r="DU26" i="12"/>
  <c r="DU27" i="12"/>
  <c r="DU28" i="12"/>
  <c r="DU29" i="12"/>
  <c r="DU30" i="12"/>
  <c r="DU31" i="12"/>
  <c r="DU32" i="12"/>
  <c r="DU33" i="12"/>
  <c r="DU34" i="12"/>
  <c r="DU35" i="12"/>
  <c r="DU36" i="12"/>
  <c r="DU37" i="12"/>
  <c r="DU38" i="12"/>
  <c r="DU39" i="12"/>
  <c r="DU40" i="12"/>
  <c r="DU41" i="12"/>
  <c r="DU42" i="12"/>
  <c r="DU43" i="12"/>
  <c r="DU44" i="12"/>
  <c r="DU45" i="12"/>
  <c r="DU46" i="12"/>
  <c r="DU47" i="12"/>
  <c r="DU48" i="12"/>
  <c r="DU49" i="12"/>
  <c r="DU50" i="12"/>
  <c r="DU51" i="12"/>
  <c r="DU52" i="12"/>
  <c r="DU53" i="12"/>
  <c r="DU161" i="12"/>
  <c r="DU162" i="12"/>
  <c r="DU163" i="12"/>
  <c r="DU164" i="12"/>
  <c r="DU165" i="12"/>
  <c r="DU166" i="12"/>
  <c r="DX6" i="12"/>
  <c r="DX8" i="12"/>
  <c r="DX9" i="12"/>
  <c r="DX10" i="12"/>
  <c r="DX11" i="12"/>
  <c r="DX12" i="12"/>
  <c r="DX13" i="12"/>
  <c r="DX14" i="12"/>
  <c r="DX15" i="12"/>
  <c r="DX16" i="12"/>
  <c r="DX17" i="12"/>
  <c r="DX18" i="12"/>
  <c r="DX19" i="12"/>
  <c r="DX20" i="12"/>
  <c r="DX21" i="12"/>
  <c r="DX22" i="12"/>
  <c r="DX23" i="12"/>
  <c r="DX24" i="12"/>
  <c r="DX25" i="12"/>
  <c r="DX26" i="12"/>
  <c r="DX27" i="12"/>
  <c r="DX28" i="12"/>
  <c r="DX29" i="12"/>
  <c r="DX30" i="12"/>
  <c r="DX31" i="12"/>
  <c r="DX32" i="12"/>
  <c r="DX33" i="12"/>
  <c r="DX34" i="12"/>
  <c r="DX35" i="12"/>
  <c r="DX36" i="12"/>
  <c r="DX37" i="12"/>
  <c r="DX38" i="12"/>
  <c r="DX39" i="12"/>
  <c r="DX40" i="12"/>
  <c r="DX41" i="12"/>
  <c r="DX42" i="12"/>
  <c r="DX43" i="12"/>
  <c r="DX44" i="12"/>
  <c r="DX45" i="12"/>
  <c r="DX46" i="12"/>
  <c r="DX47" i="12"/>
  <c r="DX48" i="12"/>
  <c r="DX49" i="12"/>
  <c r="DX50" i="12"/>
  <c r="DX51" i="12"/>
  <c r="DX52" i="12"/>
  <c r="DX53" i="12"/>
  <c r="DX161" i="12"/>
  <c r="DX162" i="12"/>
  <c r="DX163" i="12"/>
  <c r="DX164" i="12"/>
  <c r="DX165" i="12"/>
  <c r="DX166" i="12"/>
  <c r="EA6" i="12"/>
  <c r="EA8" i="12"/>
  <c r="EA9" i="12"/>
  <c r="EA10" i="12"/>
  <c r="EA11" i="12"/>
  <c r="EA12" i="12"/>
  <c r="EA13" i="12"/>
  <c r="EA14" i="12"/>
  <c r="EA15" i="12"/>
  <c r="EA16" i="12"/>
  <c r="EA17" i="12"/>
  <c r="EA18" i="12"/>
  <c r="EA19" i="12"/>
  <c r="EA20" i="12"/>
  <c r="EA21" i="12"/>
  <c r="EA22" i="12"/>
  <c r="EA23" i="12"/>
  <c r="EA24" i="12"/>
  <c r="EA25" i="12"/>
  <c r="EA26" i="12"/>
  <c r="EA27" i="12"/>
  <c r="EA28" i="12"/>
  <c r="EA29" i="12"/>
  <c r="EA30" i="12"/>
  <c r="EA31" i="12"/>
  <c r="EA32" i="12"/>
  <c r="EA33" i="12"/>
  <c r="EA34" i="12"/>
  <c r="EA35" i="12"/>
  <c r="EA36" i="12"/>
  <c r="EA37" i="12"/>
  <c r="EA38" i="12"/>
  <c r="EA39" i="12"/>
  <c r="EA40" i="12"/>
  <c r="EA41" i="12"/>
  <c r="EA42" i="12"/>
  <c r="EA43" i="12"/>
  <c r="EA44" i="12"/>
  <c r="EA45" i="12"/>
  <c r="EA46" i="12"/>
  <c r="EA47" i="12"/>
  <c r="EA48" i="12"/>
  <c r="EA49" i="12"/>
  <c r="EA50" i="12"/>
  <c r="EA51" i="12"/>
  <c r="EA52" i="12"/>
  <c r="EA53" i="12"/>
  <c r="EA161" i="12"/>
  <c r="EA162" i="12"/>
  <c r="EA163" i="12"/>
  <c r="EA164" i="12"/>
  <c r="EA165" i="12"/>
  <c r="EA166" i="12"/>
  <c r="ED6" i="12"/>
  <c r="ED8" i="12"/>
  <c r="ED9" i="12"/>
  <c r="ED10" i="12"/>
  <c r="ED11" i="12"/>
  <c r="ED12" i="12"/>
  <c r="ED13" i="12"/>
  <c r="ED14" i="12"/>
  <c r="ED15" i="12"/>
  <c r="ED16" i="12"/>
  <c r="ED17" i="12"/>
  <c r="ED18" i="12"/>
  <c r="ED19" i="12"/>
  <c r="ED20" i="12"/>
  <c r="ED21" i="12"/>
  <c r="ED22" i="12"/>
  <c r="ED23" i="12"/>
  <c r="ED24" i="12"/>
  <c r="ED25" i="12"/>
  <c r="ED26" i="12"/>
  <c r="ED27" i="12"/>
  <c r="ED28" i="12"/>
  <c r="ED29" i="12"/>
  <c r="ED30" i="12"/>
  <c r="ED31" i="12"/>
  <c r="ED32" i="12"/>
  <c r="ED33" i="12"/>
  <c r="ED34" i="12"/>
  <c r="ED35" i="12"/>
  <c r="ED36" i="12"/>
  <c r="ED37" i="12"/>
  <c r="ED38" i="12"/>
  <c r="ED39" i="12"/>
  <c r="ED40" i="12"/>
  <c r="ED41" i="12"/>
  <c r="ED42" i="12"/>
  <c r="ED43" i="12"/>
  <c r="ED44" i="12"/>
  <c r="ED45" i="12"/>
  <c r="ED46" i="12"/>
  <c r="ED47" i="12"/>
  <c r="ED48" i="12"/>
  <c r="ED49" i="12"/>
  <c r="ED50" i="12"/>
  <c r="ED51" i="12"/>
  <c r="ED52" i="12"/>
  <c r="ED53" i="12"/>
  <c r="ED161" i="12"/>
  <c r="ED162" i="12"/>
  <c r="ED163" i="12"/>
  <c r="ED164" i="12"/>
  <c r="ED165" i="12"/>
  <c r="ED166" i="12"/>
  <c r="EG6" i="12"/>
  <c r="EG8" i="12"/>
  <c r="EG9" i="12"/>
  <c r="EG10" i="12"/>
  <c r="EG11" i="12"/>
  <c r="EG12" i="12"/>
  <c r="EG13" i="12"/>
  <c r="EG14" i="12"/>
  <c r="EG15" i="12"/>
  <c r="EG16" i="12"/>
  <c r="EG17" i="12"/>
  <c r="EG18" i="12"/>
  <c r="EG19" i="12"/>
  <c r="EG20" i="12"/>
  <c r="EG21" i="12"/>
  <c r="EG22" i="12"/>
  <c r="EG23" i="12"/>
  <c r="EG24" i="12"/>
  <c r="EG25" i="12"/>
  <c r="EG26" i="12"/>
  <c r="EG27" i="12"/>
  <c r="EG28" i="12"/>
  <c r="EG29" i="12"/>
  <c r="EG30" i="12"/>
  <c r="EG31" i="12"/>
  <c r="EG32" i="12"/>
  <c r="EG33" i="12"/>
  <c r="EG34" i="12"/>
  <c r="EG35" i="12"/>
  <c r="EG36" i="12"/>
  <c r="EG37" i="12"/>
  <c r="EG38" i="12"/>
  <c r="EG39" i="12"/>
  <c r="EG40" i="12"/>
  <c r="EG41" i="12"/>
  <c r="EG42" i="12"/>
  <c r="EG43" i="12"/>
  <c r="EG44" i="12"/>
  <c r="EG45" i="12"/>
  <c r="EG46" i="12"/>
  <c r="EG47" i="12"/>
  <c r="EG48" i="12"/>
  <c r="EG49" i="12"/>
  <c r="EG50" i="12"/>
  <c r="EG51" i="12"/>
  <c r="EG52" i="12"/>
  <c r="EG53" i="12"/>
  <c r="EG161" i="12"/>
  <c r="EG162" i="12"/>
  <c r="EG163" i="12"/>
  <c r="EG164" i="12"/>
  <c r="EG165" i="12"/>
  <c r="EG166" i="12"/>
  <c r="EJ6" i="12"/>
  <c r="EJ8" i="12"/>
  <c r="EJ9" i="12"/>
  <c r="EJ10" i="12"/>
  <c r="EJ11" i="12"/>
  <c r="EJ12" i="12"/>
  <c r="EJ13" i="12"/>
  <c r="EJ14" i="12"/>
  <c r="EJ15" i="12"/>
  <c r="EJ16" i="12"/>
  <c r="EJ17" i="12"/>
  <c r="EJ18" i="12"/>
  <c r="EJ19" i="12"/>
  <c r="EJ20" i="12"/>
  <c r="EJ21" i="12"/>
  <c r="EJ22" i="12"/>
  <c r="EJ23" i="12"/>
  <c r="EJ24" i="12"/>
  <c r="EJ25" i="12"/>
  <c r="EJ26" i="12"/>
  <c r="EJ27" i="12"/>
  <c r="EJ28" i="12"/>
  <c r="EJ29" i="12"/>
  <c r="EJ30" i="12"/>
  <c r="EJ31" i="12"/>
  <c r="EJ32" i="12"/>
  <c r="EJ33" i="12"/>
  <c r="EJ34" i="12"/>
  <c r="EJ35" i="12"/>
  <c r="EJ36" i="12"/>
  <c r="EJ37" i="12"/>
  <c r="EJ38" i="12"/>
  <c r="EJ39" i="12"/>
  <c r="EJ40" i="12"/>
  <c r="EJ41" i="12"/>
  <c r="EJ42" i="12"/>
  <c r="EJ43" i="12"/>
  <c r="EJ44" i="12"/>
  <c r="EJ45" i="12"/>
  <c r="EJ46" i="12"/>
  <c r="EJ47" i="12"/>
  <c r="EJ48" i="12"/>
  <c r="EJ49" i="12"/>
  <c r="EJ50" i="12"/>
  <c r="EJ51" i="12"/>
  <c r="EJ52" i="12"/>
  <c r="EJ53" i="12"/>
  <c r="EJ161" i="12"/>
  <c r="EJ162" i="12"/>
  <c r="EJ163" i="12"/>
  <c r="EJ164" i="12"/>
  <c r="EJ165" i="12"/>
  <c r="EJ166" i="12"/>
  <c r="EM6" i="12"/>
  <c r="EM8" i="12"/>
  <c r="EM9" i="12"/>
  <c r="EM10" i="12"/>
  <c r="EM11" i="12"/>
  <c r="EM12" i="12"/>
  <c r="EM13" i="12"/>
  <c r="EM14" i="12"/>
  <c r="EM15" i="12"/>
  <c r="EM16" i="12"/>
  <c r="EM17" i="12"/>
  <c r="EM18" i="12"/>
  <c r="EM19" i="12"/>
  <c r="EM20" i="12"/>
  <c r="EM21" i="12"/>
  <c r="EM22" i="12"/>
  <c r="EM23" i="12"/>
  <c r="EM24" i="12"/>
  <c r="EM25" i="12"/>
  <c r="EM26" i="12"/>
  <c r="EM27" i="12"/>
  <c r="EM28" i="12"/>
  <c r="EM29" i="12"/>
  <c r="EM30" i="12"/>
  <c r="EM31" i="12"/>
  <c r="EM32" i="12"/>
  <c r="EM33" i="12"/>
  <c r="EM34" i="12"/>
  <c r="EM35" i="12"/>
  <c r="EM36" i="12"/>
  <c r="EM37" i="12"/>
  <c r="EM38" i="12"/>
  <c r="EM39" i="12"/>
  <c r="EM40" i="12"/>
  <c r="EM41" i="12"/>
  <c r="EM42" i="12"/>
  <c r="EM43" i="12"/>
  <c r="EM44" i="12"/>
  <c r="EM45" i="12"/>
  <c r="EM46" i="12"/>
  <c r="EM47" i="12"/>
  <c r="EM48" i="12"/>
  <c r="EM49" i="12"/>
  <c r="EM50" i="12"/>
  <c r="EM51" i="12"/>
  <c r="EM52" i="12"/>
  <c r="EM53" i="12"/>
  <c r="EM161" i="12"/>
  <c r="EM162" i="12"/>
  <c r="EM163" i="12"/>
  <c r="EM164" i="12"/>
  <c r="EM165" i="12"/>
  <c r="EM166" i="12"/>
  <c r="EP6" i="12"/>
  <c r="EP8" i="12"/>
  <c r="EP9" i="12"/>
  <c r="EP10" i="12"/>
  <c r="EP11" i="12"/>
  <c r="EP12" i="12"/>
  <c r="EP13" i="12"/>
  <c r="EP14" i="12"/>
  <c r="EP15" i="12"/>
  <c r="EP16" i="12"/>
  <c r="EP17" i="12"/>
  <c r="EP18" i="12"/>
  <c r="EP19" i="12"/>
  <c r="EP20" i="12"/>
  <c r="EP21" i="12"/>
  <c r="EP22" i="12"/>
  <c r="EP23" i="12"/>
  <c r="EP24" i="12"/>
  <c r="EP25" i="12"/>
  <c r="EP26" i="12"/>
  <c r="EP27" i="12"/>
  <c r="EP28" i="12"/>
  <c r="EP29" i="12"/>
  <c r="EP30" i="12"/>
  <c r="EP31" i="12"/>
  <c r="EP32" i="12"/>
  <c r="EP33" i="12"/>
  <c r="EP34" i="12"/>
  <c r="EP35" i="12"/>
  <c r="EP36" i="12"/>
  <c r="EP37" i="12"/>
  <c r="EP38" i="12"/>
  <c r="EP39" i="12"/>
  <c r="EP40" i="12"/>
  <c r="EP41" i="12"/>
  <c r="EP42" i="12"/>
  <c r="EP43" i="12"/>
  <c r="EP44" i="12"/>
  <c r="EP45" i="12"/>
  <c r="EP46" i="12"/>
  <c r="EP47" i="12"/>
  <c r="EP48" i="12"/>
  <c r="EP49" i="12"/>
  <c r="EP50" i="12"/>
  <c r="EP51" i="12"/>
  <c r="EP52" i="12"/>
  <c r="EP53" i="12"/>
  <c r="EP161" i="12"/>
  <c r="EP162" i="12"/>
  <c r="EP163" i="12"/>
  <c r="EP164" i="12"/>
  <c r="EP165" i="12"/>
  <c r="EP166" i="12"/>
  <c r="ES6" i="12"/>
  <c r="ES8" i="12"/>
  <c r="ES9" i="12"/>
  <c r="ES10" i="12"/>
  <c r="ES11" i="12"/>
  <c r="ES12" i="12"/>
  <c r="ES13" i="12"/>
  <c r="ES14" i="12"/>
  <c r="ES15" i="12"/>
  <c r="ES16" i="12"/>
  <c r="ES17" i="12"/>
  <c r="ES18" i="12"/>
  <c r="ES19" i="12"/>
  <c r="ES20" i="12"/>
  <c r="ES21" i="12"/>
  <c r="ES22" i="12"/>
  <c r="ES23" i="12"/>
  <c r="ES24" i="12"/>
  <c r="ES25" i="12"/>
  <c r="ES26" i="12"/>
  <c r="ES27" i="12"/>
  <c r="ES28" i="12"/>
  <c r="ES29" i="12"/>
  <c r="ES30" i="12"/>
  <c r="ES31" i="12"/>
  <c r="ES32" i="12"/>
  <c r="ES33" i="12"/>
  <c r="ES34" i="12"/>
  <c r="ES35" i="12"/>
  <c r="ES36" i="12"/>
  <c r="ES37" i="12"/>
  <c r="ES38" i="12"/>
  <c r="ES39" i="12"/>
  <c r="ES40" i="12"/>
  <c r="ES41" i="12"/>
  <c r="ES42" i="12"/>
  <c r="ES43" i="12"/>
  <c r="ES44" i="12"/>
  <c r="ES45" i="12"/>
  <c r="ES46" i="12"/>
  <c r="ES47" i="12"/>
  <c r="ES48" i="12"/>
  <c r="ES49" i="12"/>
  <c r="ES50" i="12"/>
  <c r="ES51" i="12"/>
  <c r="ES52" i="12"/>
  <c r="ES53" i="12"/>
  <c r="ES161" i="12"/>
  <c r="ES162" i="12"/>
  <c r="ES163" i="12"/>
  <c r="ES164" i="12"/>
  <c r="ES165" i="12"/>
  <c r="ES166" i="12"/>
  <c r="EV6" i="12"/>
  <c r="EV8" i="12"/>
  <c r="EV9" i="12"/>
  <c r="EV10" i="12"/>
  <c r="EV11" i="12"/>
  <c r="EV12" i="12"/>
  <c r="EV13" i="12"/>
  <c r="EV14" i="12"/>
  <c r="EV15" i="12"/>
  <c r="EV16" i="12"/>
  <c r="EV17" i="12"/>
  <c r="EV18" i="12"/>
  <c r="EV19" i="12"/>
  <c r="EV20" i="12"/>
  <c r="EV21" i="12"/>
  <c r="EV22" i="12"/>
  <c r="EV23" i="12"/>
  <c r="EV24" i="12"/>
  <c r="EV25" i="12"/>
  <c r="EV26" i="12"/>
  <c r="EV27" i="12"/>
  <c r="EV28" i="12"/>
  <c r="EV29" i="12"/>
  <c r="EV30" i="12"/>
  <c r="EV31" i="12"/>
  <c r="EV32" i="12"/>
  <c r="EV33" i="12"/>
  <c r="EV34" i="12"/>
  <c r="EV35" i="12"/>
  <c r="EV36" i="12"/>
  <c r="EV37" i="12"/>
  <c r="EV38" i="12"/>
  <c r="EV39" i="12"/>
  <c r="EV40" i="12"/>
  <c r="EV41" i="12"/>
  <c r="EV42" i="12"/>
  <c r="EV43" i="12"/>
  <c r="EV44" i="12"/>
  <c r="EV45" i="12"/>
  <c r="EV46" i="12"/>
  <c r="EV47" i="12"/>
  <c r="EV48" i="12"/>
  <c r="EV49" i="12"/>
  <c r="EV50" i="12"/>
  <c r="EV51" i="12"/>
  <c r="EV52" i="12"/>
  <c r="EV53" i="12"/>
  <c r="EV161" i="12"/>
  <c r="EV162" i="12"/>
  <c r="EV163" i="12"/>
  <c r="EV164" i="12"/>
  <c r="EV165" i="12"/>
  <c r="EV166" i="12"/>
  <c r="EY6" i="12"/>
  <c r="EY8" i="12"/>
  <c r="EY9" i="12"/>
  <c r="EY10" i="12"/>
  <c r="EY11" i="12"/>
  <c r="EY12" i="12"/>
  <c r="EY13" i="12"/>
  <c r="EY14" i="12"/>
  <c r="EY15" i="12"/>
  <c r="EY16" i="12"/>
  <c r="EY17" i="12"/>
  <c r="EY18" i="12"/>
  <c r="EY19" i="12"/>
  <c r="EY20" i="12"/>
  <c r="EY21" i="12"/>
  <c r="EY22" i="12"/>
  <c r="EY23" i="12"/>
  <c r="EY24" i="12"/>
  <c r="EY25" i="12"/>
  <c r="EY26" i="12"/>
  <c r="EY27" i="12"/>
  <c r="EY28" i="12"/>
  <c r="EY29" i="12"/>
  <c r="EY30" i="12"/>
  <c r="EY31" i="12"/>
  <c r="EY32" i="12"/>
  <c r="EY33" i="12"/>
  <c r="EY34" i="12"/>
  <c r="EY35" i="12"/>
  <c r="EY36" i="12"/>
  <c r="EY37" i="12"/>
  <c r="EY38" i="12"/>
  <c r="EY39" i="12"/>
  <c r="EY40" i="12"/>
  <c r="EY41" i="12"/>
  <c r="EY42" i="12"/>
  <c r="EY43" i="12"/>
  <c r="EY44" i="12"/>
  <c r="EY45" i="12"/>
  <c r="EY46" i="12"/>
  <c r="EY47" i="12"/>
  <c r="EY48" i="12"/>
  <c r="EY49" i="12"/>
  <c r="EY50" i="12"/>
  <c r="EY51" i="12"/>
  <c r="EY52" i="12"/>
  <c r="EY53" i="12"/>
  <c r="EY161" i="12"/>
  <c r="EY162" i="12"/>
  <c r="EY163" i="12"/>
  <c r="EY164" i="12"/>
  <c r="EY165" i="12"/>
  <c r="EY166" i="12"/>
  <c r="FB6" i="12"/>
  <c r="FB8" i="12"/>
  <c r="FB9" i="12"/>
  <c r="FB10" i="12"/>
  <c r="FB11" i="12"/>
  <c r="FB12" i="12"/>
  <c r="FB13" i="12"/>
  <c r="FB14" i="12"/>
  <c r="FB15" i="12"/>
  <c r="FB16" i="12"/>
  <c r="FB17" i="12"/>
  <c r="FB18" i="12"/>
  <c r="FB19" i="12"/>
  <c r="FB20" i="12"/>
  <c r="FB21" i="12"/>
  <c r="FB22" i="12"/>
  <c r="FB23" i="12"/>
  <c r="FB24" i="12"/>
  <c r="FB25" i="12"/>
  <c r="FB26" i="12"/>
  <c r="FB27" i="12"/>
  <c r="FB28" i="12"/>
  <c r="FB29" i="12"/>
  <c r="FB30" i="12"/>
  <c r="FB31" i="12"/>
  <c r="FB32" i="12"/>
  <c r="FB33" i="12"/>
  <c r="FB34" i="12"/>
  <c r="FB35" i="12"/>
  <c r="FB36" i="12"/>
  <c r="FB37" i="12"/>
  <c r="FB38" i="12"/>
  <c r="FB39" i="12"/>
  <c r="FB40" i="12"/>
  <c r="FB41" i="12"/>
  <c r="FB42" i="12"/>
  <c r="FB43" i="12"/>
  <c r="FB44" i="12"/>
  <c r="FB45" i="12"/>
  <c r="FB46" i="12"/>
  <c r="FB47" i="12"/>
  <c r="FB48" i="12"/>
  <c r="FB49" i="12"/>
  <c r="FB50" i="12"/>
  <c r="FB51" i="12"/>
  <c r="FB52" i="12"/>
  <c r="FB53" i="12"/>
  <c r="C155" i="8"/>
  <c r="C148" i="8"/>
  <c r="C141" i="8"/>
  <c r="C140" i="8"/>
  <c r="C131" i="8"/>
  <c r="C130" i="8"/>
  <c r="C129" i="8"/>
  <c r="C128" i="8"/>
  <c r="C115" i="8"/>
  <c r="C114" i="8"/>
  <c r="C113" i="8"/>
  <c r="C112" i="8"/>
  <c r="C111" i="8"/>
  <c r="C110" i="8"/>
  <c r="C109" i="8"/>
  <c r="C108" i="8"/>
  <c r="H109" i="12"/>
  <c r="H110" i="12"/>
  <c r="H112" i="12"/>
  <c r="H113" i="12"/>
  <c r="H114" i="12"/>
  <c r="H115" i="12"/>
  <c r="E109" i="12"/>
  <c r="E110" i="12"/>
  <c r="E112" i="12"/>
  <c r="E113" i="12"/>
  <c r="E114" i="12"/>
  <c r="E115" i="12"/>
  <c r="H140" i="12"/>
  <c r="E140" i="12"/>
  <c r="G141" i="12"/>
  <c r="D141" i="12"/>
  <c r="G49" i="12"/>
  <c r="G50" i="12"/>
  <c r="G51" i="12"/>
  <c r="G52" i="12"/>
  <c r="G53" i="12"/>
  <c r="G48" i="12"/>
  <c r="G7" i="12"/>
  <c r="G8" i="12"/>
  <c r="G9" i="12"/>
  <c r="G10" i="12"/>
  <c r="G11" i="12"/>
  <c r="G12" i="12"/>
  <c r="G13" i="12"/>
  <c r="G14" i="12"/>
  <c r="G15" i="12"/>
  <c r="G16" i="12"/>
  <c r="G17" i="12"/>
  <c r="G18" i="12"/>
  <c r="G19" i="12"/>
  <c r="G20" i="12"/>
  <c r="G21" i="12"/>
  <c r="G22" i="12"/>
  <c r="G23" i="12"/>
  <c r="G24" i="12"/>
  <c r="G25" i="12"/>
  <c r="G26" i="12"/>
  <c r="G27" i="12"/>
  <c r="G28" i="12"/>
  <c r="G29" i="12"/>
  <c r="G30" i="12"/>
  <c r="G31" i="12"/>
  <c r="G32" i="12"/>
  <c r="G33" i="12"/>
  <c r="G34" i="12"/>
  <c r="G35" i="12"/>
  <c r="G36" i="12"/>
  <c r="G37" i="12"/>
  <c r="G38" i="12"/>
  <c r="G39" i="12"/>
  <c r="G40" i="12"/>
  <c r="G41" i="12"/>
  <c r="G42" i="12"/>
  <c r="G43" i="12"/>
  <c r="G44" i="12"/>
  <c r="G45" i="12"/>
  <c r="G46" i="12"/>
  <c r="G47" i="12"/>
  <c r="G6" i="12"/>
  <c r="C53" i="8"/>
  <c r="B53" i="8"/>
  <c r="B148" i="8"/>
  <c r="C159" i="8"/>
  <c r="C160" i="8"/>
  <c r="C161" i="8"/>
  <c r="C162" i="8"/>
  <c r="C163" i="8"/>
  <c r="C164" i="8"/>
  <c r="C165" i="8"/>
  <c r="C166" i="8"/>
  <c r="C145" i="8"/>
  <c r="C144" i="8"/>
  <c r="B52" i="8"/>
  <c r="C52" i="8"/>
  <c r="B50" i="8"/>
  <c r="C50" i="8"/>
  <c r="B51" i="8"/>
  <c r="C51" i="8"/>
  <c r="B48" i="8"/>
  <c r="C48" i="8"/>
  <c r="B49" i="8"/>
  <c r="C49" i="8"/>
  <c r="B42" i="8"/>
  <c r="C42" i="8"/>
  <c r="B43" i="8"/>
  <c r="C43" i="8"/>
  <c r="B44" i="8"/>
  <c r="C44" i="8"/>
  <c r="B45" i="8"/>
  <c r="C45" i="8"/>
  <c r="B46" i="8"/>
  <c r="C46" i="8"/>
  <c r="B47" i="8"/>
  <c r="C47" i="8"/>
  <c r="A2" i="6"/>
  <c r="A3" i="6"/>
  <c r="A4" i="6"/>
  <c r="A5" i="6"/>
  <c r="A6" i="6"/>
  <c r="A7" i="6"/>
  <c r="A8" i="6"/>
  <c r="A9" i="6"/>
  <c r="A10" i="6"/>
  <c r="A11" i="6"/>
  <c r="A12" i="6"/>
  <c r="A13" i="6"/>
  <c r="A14" i="6"/>
  <c r="A15" i="6"/>
  <c r="A16" i="6"/>
  <c r="A17" i="6"/>
  <c r="A18" i="6"/>
  <c r="A19" i="6"/>
  <c r="A20" i="6"/>
  <c r="A21" i="6"/>
  <c r="A22" i="6"/>
  <c r="A23" i="6"/>
  <c r="A24" i="6"/>
  <c r="A25" i="6"/>
  <c r="A26" i="6"/>
  <c r="A27" i="6"/>
  <c r="A28" i="6"/>
  <c r="A29" i="6"/>
  <c r="A30" i="6"/>
  <c r="A31" i="6"/>
  <c r="A32" i="6"/>
  <c r="A33" i="6"/>
  <c r="C7" i="8"/>
  <c r="C8" i="8"/>
  <c r="C9" i="8"/>
  <c r="C10" i="8"/>
  <c r="C11" i="8"/>
  <c r="C12" i="8"/>
  <c r="C13" i="8"/>
  <c r="C14" i="8"/>
  <c r="C15" i="8"/>
  <c r="C16" i="8"/>
  <c r="C17" i="8"/>
  <c r="C18" i="8"/>
  <c r="C19" i="8"/>
  <c r="C20" i="8"/>
  <c r="C21" i="8"/>
  <c r="C22" i="8"/>
  <c r="C23" i="8"/>
  <c r="C24" i="8"/>
  <c r="C25" i="8"/>
  <c r="C26" i="8"/>
  <c r="C27" i="8"/>
  <c r="C28" i="8"/>
  <c r="C29" i="8"/>
  <c r="C30" i="8"/>
  <c r="C31" i="8"/>
  <c r="C32" i="8"/>
  <c r="C33" i="8"/>
  <c r="C34" i="8"/>
  <c r="C35" i="8"/>
  <c r="C36" i="8"/>
  <c r="C37" i="8"/>
  <c r="C38" i="8"/>
  <c r="C39" i="8"/>
  <c r="C40" i="8"/>
  <c r="C41" i="8"/>
  <c r="C6" i="8"/>
  <c r="C3" i="8"/>
  <c r="B7" i="8"/>
  <c r="B8" i="8"/>
  <c r="B9" i="8"/>
  <c r="B10" i="8"/>
  <c r="B11" i="8"/>
  <c r="B12" i="8"/>
  <c r="B13" i="8"/>
  <c r="B14" i="8"/>
  <c r="B15" i="8"/>
  <c r="B16" i="8"/>
  <c r="B17" i="8"/>
  <c r="B18" i="8"/>
  <c r="B19" i="8"/>
  <c r="B20" i="8"/>
  <c r="B21" i="8"/>
  <c r="B22" i="8"/>
  <c r="B23" i="8"/>
  <c r="B24" i="8"/>
  <c r="B25" i="8"/>
  <c r="B26" i="8"/>
  <c r="B27" i="8"/>
  <c r="B28" i="8"/>
  <c r="B29" i="8"/>
  <c r="B30" i="8"/>
  <c r="B31" i="8"/>
  <c r="B32" i="8"/>
  <c r="B33" i="8"/>
  <c r="B34" i="8"/>
  <c r="B35" i="8"/>
  <c r="B36" i="8"/>
  <c r="B37" i="8"/>
  <c r="B38" i="8"/>
  <c r="B39" i="8"/>
  <c r="B40" i="8"/>
  <c r="B41" i="8"/>
  <c r="B6" i="8"/>
  <c r="C96" i="8"/>
  <c r="C103" i="8"/>
  <c r="B114" i="8"/>
  <c r="C98" i="8"/>
  <c r="C94" i="8"/>
  <c r="C95" i="8"/>
  <c r="B113" i="8"/>
  <c r="C93" i="8"/>
  <c r="C90" i="8"/>
  <c r="B108" i="8"/>
  <c r="C105" i="8"/>
  <c r="C92" i="8"/>
  <c r="C104" i="8"/>
  <c r="C91" i="8"/>
  <c r="C97" i="8"/>
  <c r="B115" i="8"/>
  <c r="C124" i="8"/>
  <c r="C123" i="8"/>
  <c r="C125" i="8"/>
  <c r="C118" i="8"/>
  <c r="B110" i="8"/>
  <c r="C99" i="8"/>
  <c r="B109" i="8"/>
  <c r="B130" i="8"/>
  <c r="C102" i="8"/>
  <c r="B112" i="8"/>
  <c r="B129" i="8"/>
  <c r="B111" i="8"/>
  <c r="C101" i="8"/>
  <c r="C100" i="8"/>
  <c r="C120" i="8"/>
  <c r="C119" i="8"/>
  <c r="B131" i="8"/>
  <c r="C121" i="8"/>
  <c r="B128" i="8"/>
  <c r="C122" i="8"/>
  <c r="C136" i="8"/>
  <c r="C135" i="8"/>
  <c r="C137" i="8"/>
  <c r="B141" i="8"/>
  <c r="B140" i="8"/>
  <c r="C134" i="8"/>
  <c r="C152" i="8"/>
  <c r="B155" i="8"/>
  <c r="C151" i="8"/>
  <c r="C158" i="8"/>
  <c r="CI9" i="3" a="1"/>
  <c r="CI9" i="3"/>
  <c r="CI4" i="3"/>
  <c r="CJ9" i="3" a="1"/>
  <c r="CJ9" i="3"/>
  <c r="CJ4" i="3"/>
  <c r="CM9" i="3" a="1"/>
  <c r="CM9" i="3"/>
  <c r="CM4" i="3"/>
  <c r="CO9" i="3" a="1"/>
  <c r="CO9" i="3"/>
  <c r="CO4" i="3"/>
  <c r="CP9" i="3" a="1"/>
  <c r="CP9" i="3"/>
  <c r="CP4" i="3"/>
  <c r="CQ9" i="3" a="1"/>
  <c r="CQ9" i="3"/>
  <c r="CQ4" i="3"/>
  <c r="CR9" i="3" a="1"/>
  <c r="CR9" i="3"/>
  <c r="CR4" i="3"/>
  <c r="CS9" i="3" a="1"/>
  <c r="CS9" i="3"/>
  <c r="CS4" i="3"/>
  <c r="CT9" i="3" a="1"/>
  <c r="CT9" i="3"/>
  <c r="CT4" i="3"/>
  <c r="CU9" i="3" a="1"/>
  <c r="CU9" i="3"/>
  <c r="CU4" i="3"/>
  <c r="CV9" i="3" a="1"/>
  <c r="CV9" i="3"/>
  <c r="CV4" i="3"/>
  <c r="CA6" i="3" a="1"/>
  <c r="CA6" i="3"/>
  <c r="CA9" i="3" a="1"/>
  <c r="CA9" i="3"/>
  <c r="CA4" i="3"/>
  <c r="BY6" i="3"/>
  <c r="BX6" i="3"/>
  <c r="BX7" i="3"/>
  <c r="BX8" i="3"/>
  <c r="BX9" i="3"/>
  <c r="CI16" i="3" a="1"/>
  <c r="CI16" i="3"/>
  <c r="CI11" i="3"/>
  <c r="CJ16" i="3" a="1"/>
  <c r="CJ16" i="3"/>
  <c r="CJ11" i="3"/>
  <c r="CM16" i="3" a="1"/>
  <c r="CM16" i="3"/>
  <c r="CM11" i="3"/>
  <c r="CO16" i="3" a="1"/>
  <c r="CO16" i="3"/>
  <c r="CO11" i="3"/>
  <c r="CP16" i="3" a="1"/>
  <c r="CP16" i="3"/>
  <c r="CP11" i="3"/>
  <c r="CQ16" i="3" a="1"/>
  <c r="CQ16" i="3"/>
  <c r="CQ11" i="3"/>
  <c r="CR16" i="3" a="1"/>
  <c r="CR16" i="3"/>
  <c r="CR11" i="3"/>
  <c r="CS16" i="3" a="1"/>
  <c r="CS16" i="3"/>
  <c r="CS11" i="3"/>
  <c r="CT16" i="3" a="1"/>
  <c r="CT16" i="3"/>
  <c r="CT11" i="3"/>
  <c r="CU16" i="3" a="1"/>
  <c r="CU16" i="3"/>
  <c r="CU11" i="3"/>
  <c r="CV16" i="3" a="1"/>
  <c r="CV16" i="3"/>
  <c r="CV11" i="3"/>
  <c r="CA13" i="3" a="1"/>
  <c r="CA13" i="3"/>
  <c r="CA16" i="3" a="1"/>
  <c r="CA16" i="3"/>
  <c r="CA11" i="3"/>
  <c r="BY13" i="3"/>
  <c r="BX13" i="3"/>
  <c r="BX14" i="3"/>
  <c r="BX15" i="3"/>
  <c r="BX16" i="3"/>
  <c r="CI23" i="3" a="1"/>
  <c r="CI23" i="3"/>
  <c r="CI18" i="3"/>
  <c r="CJ23" i="3" a="1"/>
  <c r="CJ23" i="3"/>
  <c r="CJ18" i="3"/>
  <c r="CM23" i="3" a="1"/>
  <c r="CM23" i="3"/>
  <c r="CM18" i="3"/>
  <c r="CO23" i="3" a="1"/>
  <c r="CO23" i="3"/>
  <c r="CO18" i="3"/>
  <c r="CP23" i="3" a="1"/>
  <c r="CP23" i="3"/>
  <c r="CP18" i="3"/>
  <c r="CQ23" i="3" a="1"/>
  <c r="CQ23" i="3"/>
  <c r="CQ18" i="3"/>
  <c r="CR23" i="3" a="1"/>
  <c r="CR23" i="3"/>
  <c r="CR18" i="3"/>
  <c r="CS23" i="3" a="1"/>
  <c r="CS23" i="3"/>
  <c r="CS18" i="3"/>
  <c r="CT23" i="3" a="1"/>
  <c r="CT23" i="3"/>
  <c r="CT18" i="3"/>
  <c r="CU23" i="3" a="1"/>
  <c r="CU23" i="3"/>
  <c r="CU18" i="3"/>
  <c r="CV23" i="3" a="1"/>
  <c r="CV23" i="3"/>
  <c r="CV18" i="3"/>
  <c r="CA20" i="3" a="1"/>
  <c r="CA20" i="3"/>
  <c r="CA23" i="3" a="1"/>
  <c r="CA23" i="3"/>
  <c r="CA18" i="3"/>
  <c r="BY20" i="3"/>
  <c r="BX20" i="3"/>
  <c r="BX21" i="3"/>
  <c r="BX22" i="3"/>
  <c r="BX23" i="3"/>
  <c r="CI30" i="3" a="1"/>
  <c r="CI30" i="3"/>
  <c r="CI25" i="3"/>
  <c r="CJ30" i="3" a="1"/>
  <c r="CJ30" i="3"/>
  <c r="CJ25" i="3"/>
  <c r="CM30" i="3" a="1"/>
  <c r="CM30" i="3"/>
  <c r="CM25" i="3"/>
  <c r="CO30" i="3" a="1"/>
  <c r="CO30" i="3"/>
  <c r="CO25" i="3"/>
  <c r="CP30" i="3" a="1"/>
  <c r="CP30" i="3"/>
  <c r="CP25" i="3"/>
  <c r="CQ30" i="3" a="1"/>
  <c r="CQ30" i="3"/>
  <c r="CQ25" i="3"/>
  <c r="CR30" i="3" a="1"/>
  <c r="CR30" i="3"/>
  <c r="CR25" i="3"/>
  <c r="CS30" i="3" a="1"/>
  <c r="CS30" i="3"/>
  <c r="CS25" i="3"/>
  <c r="CT30" i="3" a="1"/>
  <c r="CT30" i="3"/>
  <c r="CT25" i="3"/>
  <c r="CU30" i="3" a="1"/>
  <c r="CU30" i="3"/>
  <c r="CU25" i="3"/>
  <c r="CV30" i="3" a="1"/>
  <c r="CV30" i="3"/>
  <c r="CV25" i="3"/>
  <c r="CA27" i="3" a="1"/>
  <c r="CA27" i="3"/>
  <c r="CA30" i="3" a="1"/>
  <c r="CA30" i="3"/>
  <c r="CA25" i="3"/>
  <c r="BY27" i="3"/>
  <c r="BX27" i="3"/>
  <c r="BX28" i="3"/>
  <c r="BX29" i="3"/>
  <c r="BX30" i="3"/>
  <c r="CI37" i="3" a="1"/>
  <c r="CI37" i="3"/>
  <c r="CI32" i="3"/>
  <c r="CJ37" i="3" a="1"/>
  <c r="CJ37" i="3"/>
  <c r="CJ32" i="3"/>
  <c r="CM37" i="3" a="1"/>
  <c r="CM37" i="3"/>
  <c r="CM32" i="3"/>
  <c r="CO37" i="3" a="1"/>
  <c r="CO37" i="3"/>
  <c r="CO32" i="3"/>
  <c r="CP37" i="3" a="1"/>
  <c r="CP37" i="3"/>
  <c r="CP32" i="3"/>
  <c r="CQ37" i="3" a="1"/>
  <c r="CQ37" i="3"/>
  <c r="CQ32" i="3"/>
  <c r="CR37" i="3" a="1"/>
  <c r="CR37" i="3"/>
  <c r="CR32" i="3"/>
  <c r="CS37" i="3" a="1"/>
  <c r="CS37" i="3"/>
  <c r="CS32" i="3"/>
  <c r="CT37" i="3" a="1"/>
  <c r="CT37" i="3"/>
  <c r="CT32" i="3"/>
  <c r="CU37" i="3" a="1"/>
  <c r="CU37" i="3"/>
  <c r="CU32" i="3"/>
  <c r="CV37" i="3" a="1"/>
  <c r="CV37" i="3"/>
  <c r="CV32" i="3"/>
  <c r="CA34" i="3" a="1"/>
  <c r="CA34" i="3"/>
  <c r="CA37" i="3" a="1"/>
  <c r="CA37" i="3"/>
  <c r="CA32" i="3"/>
  <c r="BY34" i="3"/>
  <c r="BX34" i="3"/>
  <c r="BX35" i="3"/>
  <c r="BX36" i="3"/>
  <c r="BX37" i="3"/>
  <c r="CI44" i="3" a="1"/>
  <c r="CI44" i="3"/>
  <c r="CI39" i="3"/>
  <c r="CJ44" i="3" a="1"/>
  <c r="CJ44" i="3"/>
  <c r="CJ39" i="3"/>
  <c r="CM44" i="3" a="1"/>
  <c r="CM44" i="3"/>
  <c r="CM39" i="3"/>
  <c r="CO44" i="3" a="1"/>
  <c r="CO44" i="3"/>
  <c r="CO39" i="3"/>
  <c r="CP44" i="3" a="1"/>
  <c r="CP44" i="3"/>
  <c r="CP39" i="3"/>
  <c r="CQ44" i="3" a="1"/>
  <c r="CQ44" i="3"/>
  <c r="CQ39" i="3"/>
  <c r="CR44" i="3" a="1"/>
  <c r="CR44" i="3"/>
  <c r="CR39" i="3"/>
  <c r="CS44" i="3" a="1"/>
  <c r="CS44" i="3"/>
  <c r="CS39" i="3"/>
  <c r="CT44" i="3" a="1"/>
  <c r="CT44" i="3"/>
  <c r="CT39" i="3"/>
  <c r="CU44" i="3" a="1"/>
  <c r="CU44" i="3"/>
  <c r="CU39" i="3"/>
  <c r="CV44" i="3" a="1"/>
  <c r="CV44" i="3"/>
  <c r="CV39" i="3"/>
  <c r="CA41" i="3" a="1"/>
  <c r="CA41" i="3"/>
  <c r="CA44" i="3" a="1"/>
  <c r="CA44" i="3"/>
  <c r="CA39" i="3"/>
  <c r="BY41" i="3"/>
  <c r="BX41" i="3"/>
  <c r="BX42" i="3"/>
  <c r="BX43" i="3"/>
  <c r="BX44" i="3"/>
  <c r="CI51" i="3" a="1"/>
  <c r="CI51" i="3"/>
  <c r="CI46" i="3"/>
  <c r="CJ51" i="3" a="1"/>
  <c r="CJ51" i="3"/>
  <c r="CJ46" i="3"/>
  <c r="CM51" i="3" a="1"/>
  <c r="CM51" i="3"/>
  <c r="CM46" i="3"/>
  <c r="CO51" i="3" a="1"/>
  <c r="CO51" i="3"/>
  <c r="CO46" i="3"/>
  <c r="CP51" i="3" a="1"/>
  <c r="CP51" i="3"/>
  <c r="CP46" i="3"/>
  <c r="CQ51" i="3" a="1"/>
  <c r="CQ51" i="3"/>
  <c r="CQ46" i="3"/>
  <c r="CR51" i="3" a="1"/>
  <c r="CR51" i="3"/>
  <c r="CR46" i="3"/>
  <c r="CS51" i="3" a="1"/>
  <c r="CS51" i="3"/>
  <c r="CS46" i="3"/>
  <c r="CT51" i="3" a="1"/>
  <c r="CT51" i="3"/>
  <c r="CT46" i="3"/>
  <c r="CU51" i="3" a="1"/>
  <c r="CU51" i="3"/>
  <c r="CU46" i="3"/>
  <c r="CV51" i="3" a="1"/>
  <c r="CV51" i="3"/>
  <c r="CV46" i="3"/>
  <c r="CA48" i="3" a="1"/>
  <c r="CA48" i="3"/>
  <c r="CA51" i="3" a="1"/>
  <c r="CA51" i="3"/>
  <c r="CA46" i="3"/>
  <c r="BY48" i="3"/>
  <c r="BX48" i="3"/>
  <c r="BX49" i="3"/>
  <c r="BX50" i="3"/>
  <c r="BX51" i="3"/>
  <c r="CI58" i="3" a="1"/>
  <c r="CI58" i="3"/>
  <c r="CI53" i="3"/>
  <c r="CJ58" i="3" a="1"/>
  <c r="CJ58" i="3"/>
  <c r="CJ53" i="3"/>
  <c r="CM58" i="3" a="1"/>
  <c r="CM58" i="3"/>
  <c r="CM53" i="3"/>
  <c r="CO58" i="3" a="1"/>
  <c r="CO58" i="3"/>
  <c r="CO53" i="3"/>
  <c r="CP58" i="3" a="1"/>
  <c r="CP58" i="3"/>
  <c r="CP53" i="3"/>
  <c r="CQ58" i="3" a="1"/>
  <c r="CQ58" i="3"/>
  <c r="CQ53" i="3"/>
  <c r="CR58" i="3" a="1"/>
  <c r="CR58" i="3"/>
  <c r="CR53" i="3"/>
  <c r="CS58" i="3" a="1"/>
  <c r="CS58" i="3"/>
  <c r="CS53" i="3"/>
  <c r="CT58" i="3" a="1"/>
  <c r="CT58" i="3"/>
  <c r="CT53" i="3"/>
  <c r="CU58" i="3" a="1"/>
  <c r="CU58" i="3"/>
  <c r="CU53" i="3"/>
  <c r="CV58" i="3" a="1"/>
  <c r="CV58" i="3"/>
  <c r="CV53" i="3"/>
  <c r="CA55" i="3" a="1"/>
  <c r="CA55" i="3"/>
  <c r="CA58" i="3" a="1"/>
  <c r="CA58" i="3"/>
  <c r="CA53" i="3"/>
  <c r="BY55" i="3"/>
  <c r="BX55" i="3"/>
  <c r="BX56" i="3"/>
  <c r="BX57" i="3"/>
  <c r="BX58" i="3"/>
  <c r="K108" i="12" a="1"/>
  <c r="K108" i="12"/>
  <c r="K109" i="12" a="1"/>
  <c r="K109" i="12"/>
  <c r="K110" i="12" a="1"/>
  <c r="K111" i="12" a="1"/>
  <c r="K112" i="12" a="1"/>
  <c r="K113" i="12" a="1"/>
  <c r="K114" i="12" a="1"/>
  <c r="K115" i="12" a="1"/>
  <c r="K128" i="12" a="1"/>
  <c r="K129" i="12" a="1"/>
  <c r="K130" i="12" a="1"/>
  <c r="K131" i="12" a="1"/>
  <c r="K140" i="12" a="1"/>
  <c r="K141" i="12" a="1"/>
  <c r="K110" i="12"/>
  <c r="K111" i="12"/>
  <c r="K112" i="12"/>
  <c r="K113" i="12"/>
  <c r="K114" i="12"/>
  <c r="K115" i="12"/>
  <c r="K128" i="12"/>
  <c r="K129" i="12"/>
  <c r="K130" i="12"/>
  <c r="K131" i="12"/>
  <c r="K140" i="12"/>
  <c r="K141" i="12"/>
  <c r="J4" i="12"/>
  <c r="J5" i="12"/>
  <c r="N108" i="12" a="1"/>
  <c r="N108" i="12"/>
  <c r="N109" i="12" a="1"/>
  <c r="N109" i="12"/>
  <c r="N110" i="12" a="1"/>
  <c r="N111" i="12" a="1"/>
  <c r="N112" i="12" a="1"/>
  <c r="N113" i="12" a="1"/>
  <c r="N114" i="12" a="1"/>
  <c r="N115" i="12" a="1"/>
  <c r="N128" i="12" a="1"/>
  <c r="N129" i="12" a="1"/>
  <c r="N130" i="12" a="1"/>
  <c r="N131" i="12" a="1"/>
  <c r="N140" i="12" a="1"/>
  <c r="N141" i="12" a="1"/>
  <c r="N110" i="12"/>
  <c r="N111" i="12"/>
  <c r="N112" i="12"/>
  <c r="N113" i="12"/>
  <c r="N114" i="12"/>
  <c r="N115" i="12"/>
  <c r="N128" i="12"/>
  <c r="N129" i="12"/>
  <c r="N130" i="12"/>
  <c r="N131" i="12"/>
  <c r="N140" i="12"/>
  <c r="N141" i="12"/>
  <c r="M4" i="12"/>
  <c r="M5" i="12"/>
  <c r="Q108" i="12" a="1"/>
  <c r="Q108" i="12"/>
  <c r="Q109" i="12" a="1"/>
  <c r="Q109" i="12"/>
  <c r="Q110" i="12" a="1"/>
  <c r="Q111" i="12" a="1"/>
  <c r="Q112" i="12" a="1"/>
  <c r="Q113" i="12" a="1"/>
  <c r="Q114" i="12" a="1"/>
  <c r="Q115" i="12" a="1"/>
  <c r="Q128" i="12" a="1"/>
  <c r="Q129" i="12" a="1"/>
  <c r="Q130" i="12" a="1"/>
  <c r="Q131" i="12" a="1"/>
  <c r="Q140" i="12" a="1"/>
  <c r="Q141" i="12" a="1"/>
  <c r="Q110" i="12"/>
  <c r="Q111" i="12"/>
  <c r="Q112" i="12"/>
  <c r="Q113" i="12"/>
  <c r="Q114" i="12"/>
  <c r="Q115" i="12"/>
  <c r="Q128" i="12"/>
  <c r="Q129" i="12"/>
  <c r="Q130" i="12"/>
  <c r="Q131" i="12"/>
  <c r="Q140" i="12"/>
  <c r="Q141" i="12"/>
  <c r="P4" i="12"/>
  <c r="P5" i="12"/>
  <c r="T108" i="12" a="1"/>
  <c r="T108" i="12"/>
  <c r="T109" i="12" a="1"/>
  <c r="T109" i="12"/>
  <c r="T110" i="12" a="1"/>
  <c r="T111" i="12" a="1"/>
  <c r="T112" i="12" a="1"/>
  <c r="T113" i="12" a="1"/>
  <c r="T114" i="12" a="1"/>
  <c r="T115" i="12" a="1"/>
  <c r="T128" i="12" a="1"/>
  <c r="T129" i="12" a="1"/>
  <c r="T130" i="12" a="1"/>
  <c r="T131" i="12" a="1"/>
  <c r="T140" i="12" a="1"/>
  <c r="T141" i="12" a="1"/>
  <c r="T110" i="12"/>
  <c r="T111" i="12"/>
  <c r="T112" i="12"/>
  <c r="T113" i="12"/>
  <c r="T114" i="12"/>
  <c r="T115" i="12"/>
  <c r="T128" i="12"/>
  <c r="T129" i="12"/>
  <c r="T130" i="12"/>
  <c r="T131" i="12"/>
  <c r="T140" i="12"/>
  <c r="T141" i="12"/>
  <c r="S4" i="12"/>
  <c r="S5" i="12"/>
  <c r="W108" i="12" a="1"/>
  <c r="W108" i="12"/>
  <c r="W109" i="12" a="1"/>
  <c r="W109" i="12"/>
  <c r="W110" i="12" a="1"/>
  <c r="W111" i="12" a="1"/>
  <c r="W112" i="12" a="1"/>
  <c r="W113" i="12" a="1"/>
  <c r="W114" i="12" a="1"/>
  <c r="W115" i="12" a="1"/>
  <c r="W128" i="12" a="1"/>
  <c r="W129" i="12" a="1"/>
  <c r="W130" i="12" a="1"/>
  <c r="W131" i="12" a="1"/>
  <c r="W140" i="12" a="1"/>
  <c r="W141" i="12" a="1"/>
  <c r="W110" i="12"/>
  <c r="W111" i="12"/>
  <c r="W112" i="12"/>
  <c r="W113" i="12"/>
  <c r="W114" i="12"/>
  <c r="W115" i="12"/>
  <c r="W128" i="12"/>
  <c r="W129" i="12"/>
  <c r="W130" i="12"/>
  <c r="W131" i="12"/>
  <c r="W140" i="12"/>
  <c r="W141" i="12"/>
  <c r="V4" i="12"/>
  <c r="V5" i="12"/>
  <c r="J1" i="12"/>
  <c r="M1" i="12"/>
  <c r="P1" i="12"/>
  <c r="S1" i="12"/>
  <c r="V1" i="12"/>
  <c r="J2" i="12"/>
  <c r="M2" i="12"/>
  <c r="P2" i="12"/>
  <c r="S2" i="12"/>
  <c r="V2" i="12"/>
  <c r="B53" i="13"/>
  <c r="B52" i="13"/>
  <c r="B51" i="13"/>
  <c r="B50" i="13"/>
  <c r="B49" i="13"/>
  <c r="B48" i="13"/>
  <c r="B47" i="13"/>
  <c r="B46" i="13"/>
  <c r="B45" i="13"/>
  <c r="B44" i="13"/>
  <c r="B43" i="13"/>
  <c r="B42" i="13"/>
  <c r="B41" i="13"/>
  <c r="B40" i="13"/>
  <c r="B39" i="13"/>
  <c r="B38" i="13"/>
  <c r="B37" i="13"/>
  <c r="B36" i="13"/>
  <c r="B35" i="13"/>
  <c r="B34" i="13"/>
  <c r="B33" i="13"/>
  <c r="B32" i="13"/>
  <c r="B31" i="13"/>
  <c r="B30" i="13"/>
  <c r="B29" i="13"/>
  <c r="B28" i="13"/>
  <c r="B27" i="13"/>
  <c r="B26" i="13"/>
  <c r="B25" i="13"/>
  <c r="B24" i="13"/>
  <c r="B23" i="13"/>
  <c r="B22" i="13"/>
  <c r="B21" i="13"/>
  <c r="B20" i="13"/>
  <c r="B19" i="13"/>
  <c r="B18" i="13"/>
  <c r="B17" i="13"/>
  <c r="B16" i="13"/>
  <c r="B15" i="13"/>
  <c r="B14" i="13"/>
  <c r="B13" i="13"/>
  <c r="B12" i="13"/>
  <c r="B11" i="13"/>
  <c r="B10" i="13"/>
  <c r="B9" i="13"/>
  <c r="B8" i="13"/>
  <c r="B7" i="13"/>
  <c r="B6" i="13"/>
  <c r="B5" i="13"/>
  <c r="B4" i="13"/>
  <c r="C53" i="13"/>
  <c r="C52" i="13"/>
  <c r="C51" i="13"/>
  <c r="C50" i="13"/>
  <c r="C49" i="13"/>
  <c r="C48" i="13"/>
  <c r="C47" i="13"/>
  <c r="C46" i="13"/>
  <c r="C45" i="13"/>
  <c r="C44" i="13"/>
  <c r="C43" i="13"/>
  <c r="C42" i="13"/>
  <c r="C41" i="13"/>
  <c r="C40" i="13"/>
  <c r="C39" i="13"/>
  <c r="C38" i="13"/>
  <c r="C37" i="13"/>
  <c r="C36" i="13"/>
  <c r="C35" i="13"/>
  <c r="C34" i="13"/>
  <c r="C33" i="13"/>
  <c r="C32" i="13"/>
  <c r="C31" i="13"/>
  <c r="C30" i="13"/>
  <c r="C29" i="13"/>
  <c r="C28" i="13"/>
  <c r="C27" i="13"/>
  <c r="C26" i="13"/>
  <c r="C25" i="13"/>
  <c r="C24" i="13"/>
  <c r="C23" i="13"/>
  <c r="C22" i="13"/>
  <c r="C21" i="13"/>
  <c r="C20" i="13"/>
  <c r="C19" i="13"/>
  <c r="C18" i="13"/>
  <c r="C17" i="13"/>
  <c r="C16" i="13"/>
  <c r="C15" i="13"/>
  <c r="C14" i="13"/>
  <c r="C13" i="13"/>
  <c r="C12" i="13"/>
  <c r="C11" i="13"/>
  <c r="C10" i="13"/>
  <c r="C9" i="13"/>
  <c r="C8" i="13"/>
  <c r="C7" i="13"/>
  <c r="C6"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C5" i="13"/>
  <c r="C4" i="13"/>
  <c r="FB108" i="12" a="1"/>
  <c r="FB108" i="12"/>
  <c r="FB109" i="12" a="1"/>
  <c r="FB109" i="12"/>
  <c r="FB110" i="12" a="1"/>
  <c r="FB111" i="12" a="1"/>
  <c r="FB112" i="12" a="1"/>
  <c r="FB113" i="12" a="1"/>
  <c r="FB114" i="12" a="1"/>
  <c r="FB115" i="12" a="1"/>
  <c r="FB128" i="12" a="1"/>
  <c r="FB129" i="12" a="1"/>
  <c r="FB130" i="12" a="1"/>
  <c r="FB131" i="12" a="1"/>
  <c r="FB140" i="12" a="1"/>
  <c r="FB141" i="12" a="1"/>
  <c r="FB110" i="12"/>
  <c r="FB111" i="12"/>
  <c r="FB112" i="12"/>
  <c r="FB113" i="12"/>
  <c r="FB114" i="12"/>
  <c r="FB115" i="12"/>
  <c r="FB128" i="12"/>
  <c r="FB129" i="12"/>
  <c r="FB130" i="12"/>
  <c r="FB131" i="12"/>
  <c r="FB140" i="12"/>
  <c r="FB141" i="12"/>
  <c r="FA4" i="12"/>
  <c r="FA2" i="12"/>
  <c r="EY108" i="12" a="1"/>
  <c r="EY108" i="12"/>
  <c r="EY109" i="12" a="1"/>
  <c r="EY109" i="12"/>
  <c r="EY110" i="12" a="1"/>
  <c r="EY111" i="12" a="1"/>
  <c r="EY112" i="12" a="1"/>
  <c r="EY113" i="12" a="1"/>
  <c r="EY114" i="12" a="1"/>
  <c r="EY115" i="12" a="1"/>
  <c r="EY128" i="12" a="1"/>
  <c r="EY129" i="12" a="1"/>
  <c r="EY130" i="12" a="1"/>
  <c r="EY131" i="12" a="1"/>
  <c r="EY140" i="12" a="1"/>
  <c r="EY141" i="12" a="1"/>
  <c r="EY110" i="12"/>
  <c r="EY111" i="12"/>
  <c r="EY112" i="12"/>
  <c r="EY113" i="12"/>
  <c r="EY114" i="12"/>
  <c r="EY115" i="12"/>
  <c r="EY128" i="12"/>
  <c r="EY129" i="12"/>
  <c r="EY130" i="12"/>
  <c r="EY131" i="12"/>
  <c r="EY140" i="12"/>
  <c r="EY141" i="12"/>
  <c r="EX4" i="12"/>
  <c r="EX2" i="12"/>
  <c r="EV108" i="12" a="1"/>
  <c r="EV108" i="12"/>
  <c r="EV109" i="12" a="1"/>
  <c r="EV109" i="12"/>
  <c r="EV110" i="12" a="1"/>
  <c r="EV111" i="12" a="1"/>
  <c r="EV112" i="12" a="1"/>
  <c r="EV113" i="12" a="1"/>
  <c r="EV114" i="12" a="1"/>
  <c r="EV115" i="12" a="1"/>
  <c r="EV128" i="12" a="1"/>
  <c r="EV129" i="12" a="1"/>
  <c r="EV130" i="12" a="1"/>
  <c r="EV131" i="12" a="1"/>
  <c r="EV140" i="12" a="1"/>
  <c r="EV141" i="12" a="1"/>
  <c r="EV110" i="12"/>
  <c r="EV111" i="12"/>
  <c r="EV112" i="12"/>
  <c r="EV113" i="12"/>
  <c r="EV114" i="12"/>
  <c r="EV115" i="12"/>
  <c r="EV128" i="12"/>
  <c r="EV129" i="12"/>
  <c r="EV130" i="12"/>
  <c r="EV131" i="12"/>
  <c r="EV140" i="12"/>
  <c r="EV141" i="12"/>
  <c r="EU4" i="12"/>
  <c r="EU2" i="12"/>
  <c r="ES108" i="12" a="1"/>
  <c r="ES108" i="12"/>
  <c r="ES109" i="12" a="1"/>
  <c r="ES109" i="12"/>
  <c r="ES110" i="12" a="1"/>
  <c r="ES111" i="12" a="1"/>
  <c r="ES112" i="12" a="1"/>
  <c r="ES113" i="12" a="1"/>
  <c r="ES114" i="12" a="1"/>
  <c r="ES115" i="12" a="1"/>
  <c r="ES128" i="12" a="1"/>
  <c r="ES129" i="12" a="1"/>
  <c r="ES130" i="12" a="1"/>
  <c r="ES131" i="12" a="1"/>
  <c r="ES140" i="12" a="1"/>
  <c r="ES141" i="12" a="1"/>
  <c r="ES110" i="12"/>
  <c r="ES111" i="12"/>
  <c r="ES112" i="12"/>
  <c r="ES113" i="12"/>
  <c r="ES114" i="12"/>
  <c r="ES115" i="12"/>
  <c r="ES128" i="12"/>
  <c r="ES129" i="12"/>
  <c r="ES130" i="12"/>
  <c r="ES131" i="12"/>
  <c r="ES140" i="12"/>
  <c r="ES141" i="12"/>
  <c r="ER4" i="12"/>
  <c r="ER2" i="12"/>
  <c r="EP108" i="12" a="1"/>
  <c r="EP108" i="12"/>
  <c r="EP109" i="12" a="1"/>
  <c r="EP109" i="12"/>
  <c r="EP110" i="12" a="1"/>
  <c r="EP111" i="12" a="1"/>
  <c r="EP112" i="12" a="1"/>
  <c r="EP113" i="12" a="1"/>
  <c r="EP114" i="12" a="1"/>
  <c r="EP115" i="12" a="1"/>
  <c r="EP128" i="12" a="1"/>
  <c r="EP129" i="12" a="1"/>
  <c r="EP130" i="12" a="1"/>
  <c r="EP131" i="12" a="1"/>
  <c r="EP140" i="12" a="1"/>
  <c r="EP141" i="12" a="1"/>
  <c r="EP110" i="12"/>
  <c r="EP111" i="12"/>
  <c r="EP112" i="12"/>
  <c r="EP113" i="12"/>
  <c r="EP114" i="12"/>
  <c r="EP115" i="12"/>
  <c r="EP128" i="12"/>
  <c r="EP129" i="12"/>
  <c r="EP130" i="12"/>
  <c r="EP131" i="12"/>
  <c r="EP140" i="12"/>
  <c r="EP141" i="12"/>
  <c r="EO4" i="12"/>
  <c r="EO2" i="12"/>
  <c r="EM108" i="12" a="1"/>
  <c r="EM108" i="12"/>
  <c r="EM109" i="12" a="1"/>
  <c r="EM109" i="12"/>
  <c r="EM110" i="12" a="1"/>
  <c r="EM111" i="12" a="1"/>
  <c r="EM112" i="12" a="1"/>
  <c r="EM113" i="12" a="1"/>
  <c r="EM114" i="12" a="1"/>
  <c r="EM115" i="12" a="1"/>
  <c r="EM128" i="12" a="1"/>
  <c r="EM129" i="12" a="1"/>
  <c r="EM130" i="12" a="1"/>
  <c r="EM131" i="12" a="1"/>
  <c r="EM140" i="12" a="1"/>
  <c r="EM141" i="12" a="1"/>
  <c r="EM110" i="12"/>
  <c r="EM111" i="12"/>
  <c r="EM112" i="12"/>
  <c r="EM113" i="12"/>
  <c r="EM114" i="12"/>
  <c r="EM115" i="12"/>
  <c r="EM128" i="12"/>
  <c r="EM129" i="12"/>
  <c r="EM130" i="12"/>
  <c r="EM131" i="12"/>
  <c r="EM140" i="12"/>
  <c r="EM141" i="12"/>
  <c r="EL4" i="12"/>
  <c r="EL2" i="12"/>
  <c r="EJ108" i="12" a="1"/>
  <c r="EJ108" i="12"/>
  <c r="EJ109" i="12" a="1"/>
  <c r="EJ109" i="12"/>
  <c r="EJ110" i="12" a="1"/>
  <c r="EJ111" i="12" a="1"/>
  <c r="EJ112" i="12" a="1"/>
  <c r="EJ113" i="12" a="1"/>
  <c r="EJ114" i="12" a="1"/>
  <c r="EJ115" i="12" a="1"/>
  <c r="EJ128" i="12" a="1"/>
  <c r="EJ129" i="12" a="1"/>
  <c r="EJ130" i="12" a="1"/>
  <c r="EJ131" i="12" a="1"/>
  <c r="EJ140" i="12" a="1"/>
  <c r="EJ141" i="12" a="1"/>
  <c r="EJ110" i="12"/>
  <c r="EJ111" i="12"/>
  <c r="EJ112" i="12"/>
  <c r="EJ113" i="12"/>
  <c r="EJ114" i="12"/>
  <c r="EJ115" i="12"/>
  <c r="EJ128" i="12"/>
  <c r="EJ129" i="12"/>
  <c r="EJ130" i="12"/>
  <c r="EJ131" i="12"/>
  <c r="EJ140" i="12"/>
  <c r="EJ141" i="12"/>
  <c r="EI4" i="12"/>
  <c r="EI2" i="12"/>
  <c r="EG108" i="12" a="1"/>
  <c r="EG108" i="12"/>
  <c r="EG109" i="12" a="1"/>
  <c r="EG109" i="12"/>
  <c r="EG110" i="12" a="1"/>
  <c r="EG111" i="12" a="1"/>
  <c r="EG112" i="12" a="1"/>
  <c r="EG113" i="12" a="1"/>
  <c r="EG114" i="12" a="1"/>
  <c r="EG115" i="12" a="1"/>
  <c r="EG128" i="12" a="1"/>
  <c r="EG129" i="12" a="1"/>
  <c r="EG130" i="12" a="1"/>
  <c r="EG131" i="12" a="1"/>
  <c r="EG140" i="12" a="1"/>
  <c r="EG141" i="12" a="1"/>
  <c r="EG110" i="12"/>
  <c r="EG111" i="12"/>
  <c r="EG112" i="12"/>
  <c r="EG113" i="12"/>
  <c r="EG114" i="12"/>
  <c r="EG115" i="12"/>
  <c r="EG128" i="12"/>
  <c r="EG129" i="12"/>
  <c r="EG130" i="12"/>
  <c r="EG131" i="12"/>
  <c r="EG140" i="12"/>
  <c r="EG141" i="12"/>
  <c r="EF4" i="12"/>
  <c r="EF2" i="12"/>
  <c r="ED108" i="12" a="1"/>
  <c r="ED108" i="12"/>
  <c r="ED109" i="12" a="1"/>
  <c r="ED109" i="12"/>
  <c r="ED110" i="12" a="1"/>
  <c r="ED111" i="12" a="1"/>
  <c r="ED112" i="12" a="1"/>
  <c r="ED113" i="12" a="1"/>
  <c r="ED114" i="12" a="1"/>
  <c r="ED115" i="12" a="1"/>
  <c r="ED128" i="12" a="1"/>
  <c r="ED129" i="12" a="1"/>
  <c r="ED130" i="12" a="1"/>
  <c r="ED131" i="12" a="1"/>
  <c r="ED140" i="12" a="1"/>
  <c r="ED141" i="12" a="1"/>
  <c r="ED110" i="12"/>
  <c r="ED111" i="12"/>
  <c r="ED112" i="12"/>
  <c r="ED113" i="12"/>
  <c r="ED114" i="12"/>
  <c r="ED115" i="12"/>
  <c r="ED128" i="12"/>
  <c r="ED129" i="12"/>
  <c r="ED130" i="12"/>
  <c r="ED131" i="12"/>
  <c r="ED140" i="12"/>
  <c r="ED141" i="12"/>
  <c r="EC4" i="12"/>
  <c r="EC2" i="12"/>
  <c r="EA108" i="12" a="1"/>
  <c r="EA108" i="12"/>
  <c r="EA109" i="12" a="1"/>
  <c r="EA109" i="12"/>
  <c r="EA110" i="12" a="1"/>
  <c r="EA111" i="12" a="1"/>
  <c r="EA112" i="12" a="1"/>
  <c r="EA113" i="12" a="1"/>
  <c r="EA114" i="12" a="1"/>
  <c r="EA115" i="12" a="1"/>
  <c r="EA128" i="12" a="1"/>
  <c r="EA129" i="12" a="1"/>
  <c r="EA130" i="12" a="1"/>
  <c r="EA131" i="12" a="1"/>
  <c r="EA140" i="12" a="1"/>
  <c r="EA141" i="12" a="1"/>
  <c r="EA110" i="12"/>
  <c r="EA111" i="12"/>
  <c r="EA112" i="12"/>
  <c r="EA113" i="12"/>
  <c r="EA114" i="12"/>
  <c r="EA115" i="12"/>
  <c r="EA128" i="12"/>
  <c r="EA129" i="12"/>
  <c r="EA130" i="12"/>
  <c r="EA131" i="12"/>
  <c r="EA140" i="12"/>
  <c r="EA141" i="12"/>
  <c r="DZ4" i="12"/>
  <c r="DZ2" i="12"/>
  <c r="DX108" i="12" a="1"/>
  <c r="DX108" i="12"/>
  <c r="DX109" i="12" a="1"/>
  <c r="DX109" i="12"/>
  <c r="DX110" i="12" a="1"/>
  <c r="DX111" i="12" a="1"/>
  <c r="DX112" i="12" a="1"/>
  <c r="DX113" i="12" a="1"/>
  <c r="DX114" i="12" a="1"/>
  <c r="DX115" i="12" a="1"/>
  <c r="DX128" i="12" a="1"/>
  <c r="DX129" i="12" a="1"/>
  <c r="DX130" i="12" a="1"/>
  <c r="DX131" i="12" a="1"/>
  <c r="DX140" i="12" a="1"/>
  <c r="DX141" i="12" a="1"/>
  <c r="DX110" i="12"/>
  <c r="DX111" i="12"/>
  <c r="DX112" i="12"/>
  <c r="DX113" i="12"/>
  <c r="DX114" i="12"/>
  <c r="DX115" i="12"/>
  <c r="DX128" i="12"/>
  <c r="DX129" i="12"/>
  <c r="DX130" i="12"/>
  <c r="DX131" i="12"/>
  <c r="DX140" i="12"/>
  <c r="DX141" i="12"/>
  <c r="DW4" i="12"/>
  <c r="DW2" i="12"/>
  <c r="DU108" i="12" a="1"/>
  <c r="DU108" i="12"/>
  <c r="DU109" i="12" a="1"/>
  <c r="DU109" i="12"/>
  <c r="DU110" i="12" a="1"/>
  <c r="DU111" i="12" a="1"/>
  <c r="DU112" i="12" a="1"/>
  <c r="DU113" i="12" a="1"/>
  <c r="DU114" i="12" a="1"/>
  <c r="DU115" i="12" a="1"/>
  <c r="DU128" i="12" a="1"/>
  <c r="DU129" i="12" a="1"/>
  <c r="DU130" i="12" a="1"/>
  <c r="DU131" i="12" a="1"/>
  <c r="DU140" i="12" a="1"/>
  <c r="DU141" i="12" a="1"/>
  <c r="DU110" i="12"/>
  <c r="DU111" i="12"/>
  <c r="DU112" i="12"/>
  <c r="DU113" i="12"/>
  <c r="DU114" i="12"/>
  <c r="DU115" i="12"/>
  <c r="DU128" i="12"/>
  <c r="DU129" i="12"/>
  <c r="DU130" i="12"/>
  <c r="DU131" i="12"/>
  <c r="DU140" i="12"/>
  <c r="DU141" i="12"/>
  <c r="DT4" i="12"/>
  <c r="DT2" i="12"/>
  <c r="DR108" i="12" a="1"/>
  <c r="DR108" i="12"/>
  <c r="DR109" i="12" a="1"/>
  <c r="DR109" i="12"/>
  <c r="DR110" i="12" a="1"/>
  <c r="DR111" i="12" a="1"/>
  <c r="DR112" i="12" a="1"/>
  <c r="DR113" i="12" a="1"/>
  <c r="DR114" i="12" a="1"/>
  <c r="DR115" i="12" a="1"/>
  <c r="DR128" i="12" a="1"/>
  <c r="DR129" i="12" a="1"/>
  <c r="DR130" i="12" a="1"/>
  <c r="DR131" i="12" a="1"/>
  <c r="DR140" i="12" a="1"/>
  <c r="DR141" i="12" a="1"/>
  <c r="DR110" i="12"/>
  <c r="DR111" i="12"/>
  <c r="DR112" i="12"/>
  <c r="DR113" i="12"/>
  <c r="DR114" i="12"/>
  <c r="DR115" i="12"/>
  <c r="DR128" i="12"/>
  <c r="DR129" i="12"/>
  <c r="DR130" i="12"/>
  <c r="DR131" i="12"/>
  <c r="DR140" i="12"/>
  <c r="DR141" i="12"/>
  <c r="DQ4" i="12"/>
  <c r="DQ2" i="12"/>
  <c r="DO108" i="12" a="1"/>
  <c r="DO108" i="12"/>
  <c r="DO109" i="12" a="1"/>
  <c r="DO109" i="12"/>
  <c r="DO110" i="12" a="1"/>
  <c r="DO111" i="12" a="1"/>
  <c r="DO112" i="12" a="1"/>
  <c r="DO113" i="12" a="1"/>
  <c r="DO114" i="12" a="1"/>
  <c r="DO115" i="12" a="1"/>
  <c r="DO128" i="12" a="1"/>
  <c r="DO129" i="12" a="1"/>
  <c r="DO130" i="12" a="1"/>
  <c r="DO131" i="12" a="1"/>
  <c r="DO140" i="12" a="1"/>
  <c r="DO141" i="12" a="1"/>
  <c r="DO110" i="12"/>
  <c r="DO111" i="12"/>
  <c r="DO112" i="12"/>
  <c r="DO113" i="12"/>
  <c r="DO114" i="12"/>
  <c r="DO115" i="12"/>
  <c r="DO128" i="12"/>
  <c r="DO129" i="12"/>
  <c r="DO130" i="12"/>
  <c r="DO131" i="12"/>
  <c r="DO140" i="12"/>
  <c r="DO141" i="12"/>
  <c r="DN4" i="12"/>
  <c r="DN2" i="12"/>
  <c r="DL108" i="12" a="1"/>
  <c r="DL108" i="12"/>
  <c r="DL109" i="12" a="1"/>
  <c r="DL109" i="12"/>
  <c r="DL110" i="12" a="1"/>
  <c r="DL111" i="12" a="1"/>
  <c r="DL112" i="12" a="1"/>
  <c r="DL113" i="12" a="1"/>
  <c r="DL114" i="12" a="1"/>
  <c r="DL115" i="12" a="1"/>
  <c r="DL128" i="12" a="1"/>
  <c r="DL129" i="12" a="1"/>
  <c r="DL130" i="12" a="1"/>
  <c r="DL131" i="12" a="1"/>
  <c r="DL140" i="12" a="1"/>
  <c r="DL141" i="12" a="1"/>
  <c r="DL110" i="12"/>
  <c r="DL111" i="12"/>
  <c r="DL112" i="12"/>
  <c r="DL113" i="12"/>
  <c r="DL114" i="12"/>
  <c r="DL115" i="12"/>
  <c r="DL128" i="12"/>
  <c r="DL129" i="12"/>
  <c r="DL130" i="12"/>
  <c r="DL131" i="12"/>
  <c r="DL140" i="12"/>
  <c r="DL141" i="12"/>
  <c r="DK4" i="12"/>
  <c r="DK2" i="12"/>
  <c r="DI108" i="12" a="1"/>
  <c r="DI108" i="12"/>
  <c r="DI109" i="12" a="1"/>
  <c r="DI109" i="12"/>
  <c r="DI110" i="12" a="1"/>
  <c r="DI111" i="12" a="1"/>
  <c r="DI112" i="12" a="1"/>
  <c r="DI113" i="12" a="1"/>
  <c r="DI114" i="12" a="1"/>
  <c r="DI115" i="12" a="1"/>
  <c r="DI128" i="12" a="1"/>
  <c r="DI129" i="12" a="1"/>
  <c r="DI130" i="12" a="1"/>
  <c r="DI131" i="12" a="1"/>
  <c r="DI140" i="12" a="1"/>
  <c r="DI141" i="12" a="1"/>
  <c r="DI110" i="12"/>
  <c r="DI111" i="12"/>
  <c r="DI112" i="12"/>
  <c r="DI113" i="12"/>
  <c r="DI114" i="12"/>
  <c r="DI115" i="12"/>
  <c r="DI128" i="12"/>
  <c r="DI129" i="12"/>
  <c r="DI130" i="12"/>
  <c r="DI131" i="12"/>
  <c r="DI140" i="12"/>
  <c r="DI141" i="12"/>
  <c r="DH4" i="12"/>
  <c r="DH2" i="12"/>
  <c r="DF108" i="12" a="1"/>
  <c r="DF108" i="12"/>
  <c r="DF109" i="12" a="1"/>
  <c r="DF109" i="12"/>
  <c r="DF110" i="12" a="1"/>
  <c r="DF111" i="12" a="1"/>
  <c r="DF112" i="12" a="1"/>
  <c r="DF113" i="12" a="1"/>
  <c r="DF114" i="12" a="1"/>
  <c r="DF115" i="12" a="1"/>
  <c r="DF128" i="12" a="1"/>
  <c r="DF129" i="12" a="1"/>
  <c r="DF130" i="12" a="1"/>
  <c r="DF131" i="12" a="1"/>
  <c r="DF140" i="12" a="1"/>
  <c r="DF141" i="12" a="1"/>
  <c r="DF110" i="12"/>
  <c r="DF111" i="12"/>
  <c r="DF112" i="12"/>
  <c r="DF113" i="12"/>
  <c r="DF114" i="12"/>
  <c r="DF115" i="12"/>
  <c r="DF128" i="12"/>
  <c r="DF129" i="12"/>
  <c r="DF130" i="12"/>
  <c r="DF131" i="12"/>
  <c r="DF140" i="12"/>
  <c r="DF141" i="12"/>
  <c r="DE4" i="12"/>
  <c r="DE2" i="12"/>
  <c r="DC108" i="12" a="1"/>
  <c r="DC108" i="12"/>
  <c r="DC109" i="12" a="1"/>
  <c r="DC109" i="12"/>
  <c r="DC110" i="12" a="1"/>
  <c r="DC111" i="12" a="1"/>
  <c r="DC112" i="12" a="1"/>
  <c r="DC113" i="12" a="1"/>
  <c r="DC114" i="12" a="1"/>
  <c r="DC115" i="12" a="1"/>
  <c r="DC128" i="12" a="1"/>
  <c r="DC129" i="12" a="1"/>
  <c r="DC130" i="12" a="1"/>
  <c r="DC131" i="12" a="1"/>
  <c r="DC140" i="12" a="1"/>
  <c r="DC141" i="12" a="1"/>
  <c r="DC110" i="12"/>
  <c r="DC111" i="12"/>
  <c r="DC112" i="12"/>
  <c r="DC113" i="12"/>
  <c r="DC114" i="12"/>
  <c r="DC115" i="12"/>
  <c r="DC128" i="12"/>
  <c r="DC129" i="12"/>
  <c r="DC130" i="12"/>
  <c r="DC131" i="12"/>
  <c r="DC140" i="12"/>
  <c r="DC141" i="12"/>
  <c r="DB4" i="12"/>
  <c r="DB2" i="12"/>
  <c r="CZ108" i="12" a="1"/>
  <c r="CZ108" i="12"/>
  <c r="CZ109" i="12" a="1"/>
  <c r="CZ109" i="12"/>
  <c r="CZ110" i="12" a="1"/>
  <c r="CZ111" i="12" a="1"/>
  <c r="CZ112" i="12" a="1"/>
  <c r="CZ113" i="12" a="1"/>
  <c r="CZ114" i="12" a="1"/>
  <c r="CZ115" i="12" a="1"/>
  <c r="CZ128" i="12" a="1"/>
  <c r="CZ129" i="12" a="1"/>
  <c r="CZ130" i="12" a="1"/>
  <c r="CZ131" i="12" a="1"/>
  <c r="CZ140" i="12" a="1"/>
  <c r="CZ141" i="12" a="1"/>
  <c r="CZ110" i="12"/>
  <c r="CZ111" i="12"/>
  <c r="CZ112" i="12"/>
  <c r="CZ113" i="12"/>
  <c r="CZ114" i="12"/>
  <c r="CZ115" i="12"/>
  <c r="CZ128" i="12"/>
  <c r="CZ129" i="12"/>
  <c r="CZ130" i="12"/>
  <c r="CZ131" i="12"/>
  <c r="CZ140" i="12"/>
  <c r="CZ141" i="12"/>
  <c r="CY4" i="12"/>
  <c r="CY2" i="12"/>
  <c r="CW108" i="12" a="1"/>
  <c r="CW108" i="12"/>
  <c r="CW109" i="12" a="1"/>
  <c r="CW109" i="12"/>
  <c r="CW110" i="12" a="1"/>
  <c r="CW111" i="12" a="1"/>
  <c r="CW112" i="12" a="1"/>
  <c r="CW113" i="12" a="1"/>
  <c r="CW114" i="12" a="1"/>
  <c r="CW115" i="12" a="1"/>
  <c r="CW128" i="12" a="1"/>
  <c r="CW129" i="12" a="1"/>
  <c r="CW130" i="12" a="1"/>
  <c r="CW131" i="12" a="1"/>
  <c r="CW140" i="12" a="1"/>
  <c r="CW141" i="12" a="1"/>
  <c r="CW110" i="12"/>
  <c r="CW111" i="12"/>
  <c r="CW112" i="12"/>
  <c r="CW113" i="12"/>
  <c r="CW114" i="12"/>
  <c r="CW115" i="12"/>
  <c r="CW128" i="12"/>
  <c r="CW129" i="12"/>
  <c r="CW130" i="12"/>
  <c r="CW131" i="12"/>
  <c r="CW140" i="12"/>
  <c r="CW141" i="12"/>
  <c r="CV4" i="12"/>
  <c r="CV2" i="12"/>
  <c r="CT108" i="12" a="1"/>
  <c r="CT108" i="12"/>
  <c r="CT109" i="12" a="1"/>
  <c r="CT109" i="12"/>
  <c r="CT110" i="12" a="1"/>
  <c r="CT111" i="12" a="1"/>
  <c r="CT112" i="12" a="1"/>
  <c r="CT113" i="12" a="1"/>
  <c r="CT114" i="12" a="1"/>
  <c r="CT115" i="12" a="1"/>
  <c r="CT128" i="12" a="1"/>
  <c r="CT129" i="12" a="1"/>
  <c r="CT130" i="12" a="1"/>
  <c r="CT131" i="12" a="1"/>
  <c r="CT140" i="12" a="1"/>
  <c r="CT141" i="12" a="1"/>
  <c r="CT110" i="12"/>
  <c r="CT111" i="12"/>
  <c r="CT112" i="12"/>
  <c r="CT113" i="12"/>
  <c r="CT114" i="12"/>
  <c r="CT115" i="12"/>
  <c r="CT128" i="12"/>
  <c r="CT129" i="12"/>
  <c r="CT130" i="12"/>
  <c r="CT131" i="12"/>
  <c r="CT140" i="12"/>
  <c r="CT141" i="12"/>
  <c r="CS4" i="12"/>
  <c r="CS2" i="12"/>
  <c r="CQ108" i="12" a="1"/>
  <c r="CQ108" i="12"/>
  <c r="CQ109" i="12" a="1"/>
  <c r="CQ109" i="12"/>
  <c r="CQ110" i="12" a="1"/>
  <c r="CQ111" i="12" a="1"/>
  <c r="CQ112" i="12" a="1"/>
  <c r="CQ113" i="12" a="1"/>
  <c r="CQ114" i="12" a="1"/>
  <c r="CQ115" i="12" a="1"/>
  <c r="CQ128" i="12" a="1"/>
  <c r="CQ129" i="12" a="1"/>
  <c r="CQ130" i="12" a="1"/>
  <c r="CQ131" i="12" a="1"/>
  <c r="CQ140" i="12" a="1"/>
  <c r="CQ141" i="12" a="1"/>
  <c r="CQ110" i="12"/>
  <c r="CQ111" i="12"/>
  <c r="CQ112" i="12"/>
  <c r="CQ113" i="12"/>
  <c r="CQ114" i="12"/>
  <c r="CQ115" i="12"/>
  <c r="CQ128" i="12"/>
  <c r="CQ129" i="12"/>
  <c r="CQ130" i="12"/>
  <c r="CQ131" i="12"/>
  <c r="CQ140" i="12"/>
  <c r="CQ141" i="12"/>
  <c r="CP4" i="12"/>
  <c r="CP2" i="12"/>
  <c r="CN108" i="12" a="1"/>
  <c r="CN108" i="12"/>
  <c r="CN109" i="12" a="1"/>
  <c r="CN109" i="12"/>
  <c r="CN110" i="12" a="1"/>
  <c r="CN111" i="12" a="1"/>
  <c r="CN112" i="12" a="1"/>
  <c r="CN113" i="12" a="1"/>
  <c r="CN114" i="12" a="1"/>
  <c r="CN115" i="12" a="1"/>
  <c r="CN128" i="12" a="1"/>
  <c r="CN129" i="12" a="1"/>
  <c r="CN130" i="12" a="1"/>
  <c r="CN131" i="12" a="1"/>
  <c r="CN140" i="12" a="1"/>
  <c r="CN141" i="12" a="1"/>
  <c r="CN110" i="12"/>
  <c r="CN111" i="12"/>
  <c r="CN112" i="12"/>
  <c r="CN113" i="12"/>
  <c r="CN114" i="12"/>
  <c r="CN115" i="12"/>
  <c r="CN128" i="12"/>
  <c r="CN129" i="12"/>
  <c r="CN130" i="12"/>
  <c r="CN131" i="12"/>
  <c r="CN140" i="12"/>
  <c r="CN141" i="12"/>
  <c r="CM4" i="12"/>
  <c r="CM2" i="12"/>
  <c r="CK108" i="12" a="1"/>
  <c r="CK108" i="12"/>
  <c r="CK109" i="12" a="1"/>
  <c r="CK109" i="12"/>
  <c r="CK110" i="12" a="1"/>
  <c r="CK111" i="12" a="1"/>
  <c r="CK112" i="12" a="1"/>
  <c r="CK113" i="12" a="1"/>
  <c r="CK114" i="12" a="1"/>
  <c r="CK115" i="12" a="1"/>
  <c r="CK128" i="12" a="1"/>
  <c r="CK129" i="12" a="1"/>
  <c r="CK130" i="12" a="1"/>
  <c r="CK131" i="12" a="1"/>
  <c r="CK140" i="12" a="1"/>
  <c r="CK141" i="12" a="1"/>
  <c r="CK110" i="12"/>
  <c r="CK111" i="12"/>
  <c r="CK112" i="12"/>
  <c r="CK113" i="12"/>
  <c r="CK114" i="12"/>
  <c r="CK115" i="12"/>
  <c r="CK128" i="12"/>
  <c r="CK129" i="12"/>
  <c r="CK130" i="12"/>
  <c r="CK131" i="12"/>
  <c r="CK140" i="12"/>
  <c r="CK141" i="12"/>
  <c r="CJ4" i="12"/>
  <c r="CJ2" i="12"/>
  <c r="CH108" i="12" a="1"/>
  <c r="CH108" i="12"/>
  <c r="CH109" i="12" a="1"/>
  <c r="CH109" i="12"/>
  <c r="CH110" i="12" a="1"/>
  <c r="CH111" i="12" a="1"/>
  <c r="CH112" i="12" a="1"/>
  <c r="CH113" i="12" a="1"/>
  <c r="CH114" i="12" a="1"/>
  <c r="CH115" i="12" a="1"/>
  <c r="CH128" i="12" a="1"/>
  <c r="CH129" i="12" a="1"/>
  <c r="CH130" i="12" a="1"/>
  <c r="CH131" i="12" a="1"/>
  <c r="CH140" i="12" a="1"/>
  <c r="CH141" i="12" a="1"/>
  <c r="CH110" i="12"/>
  <c r="CH111" i="12"/>
  <c r="CH112" i="12"/>
  <c r="CH113" i="12"/>
  <c r="CH114" i="12"/>
  <c r="CH115" i="12"/>
  <c r="CH128" i="12"/>
  <c r="CH129" i="12"/>
  <c r="CH130" i="12"/>
  <c r="CH131" i="12"/>
  <c r="CH140" i="12"/>
  <c r="CH141" i="12"/>
  <c r="CG4" i="12"/>
  <c r="CG2" i="12"/>
  <c r="CE108" i="12" a="1"/>
  <c r="CE108" i="12"/>
  <c r="CE109" i="12" a="1"/>
  <c r="CE109" i="12"/>
  <c r="CE110" i="12" a="1"/>
  <c r="CE111" i="12" a="1"/>
  <c r="CE112" i="12" a="1"/>
  <c r="CE113" i="12" a="1"/>
  <c r="CE114" i="12" a="1"/>
  <c r="CE115" i="12" a="1"/>
  <c r="CE128" i="12" a="1"/>
  <c r="CE129" i="12" a="1"/>
  <c r="CE130" i="12" a="1"/>
  <c r="CE131" i="12" a="1"/>
  <c r="CE140" i="12" a="1"/>
  <c r="CE141" i="12" a="1"/>
  <c r="CE110" i="12"/>
  <c r="CE111" i="12"/>
  <c r="CE112" i="12"/>
  <c r="CE113" i="12"/>
  <c r="CE114" i="12"/>
  <c r="CE115" i="12"/>
  <c r="CE128" i="12"/>
  <c r="CE129" i="12"/>
  <c r="CE130" i="12"/>
  <c r="CE131" i="12"/>
  <c r="CE140" i="12"/>
  <c r="CE141" i="12"/>
  <c r="CD4" i="12"/>
  <c r="CD2" i="12"/>
  <c r="CB108" i="12" a="1"/>
  <c r="CB108" i="12"/>
  <c r="CB109" i="12" a="1"/>
  <c r="CB109" i="12"/>
  <c r="CB110" i="12" a="1"/>
  <c r="CB111" i="12" a="1"/>
  <c r="CB112" i="12" a="1"/>
  <c r="CB113" i="12" a="1"/>
  <c r="CB114" i="12" a="1"/>
  <c r="CB115" i="12" a="1"/>
  <c r="CB128" i="12" a="1"/>
  <c r="CB129" i="12" a="1"/>
  <c r="CB130" i="12" a="1"/>
  <c r="CB131" i="12" a="1"/>
  <c r="CB140" i="12" a="1"/>
  <c r="CB141" i="12" a="1"/>
  <c r="CB110" i="12"/>
  <c r="CB111" i="12"/>
  <c r="CB112" i="12"/>
  <c r="CB113" i="12"/>
  <c r="CB114" i="12"/>
  <c r="CB115" i="12"/>
  <c r="CB128" i="12"/>
  <c r="CB129" i="12"/>
  <c r="CB130" i="12"/>
  <c r="CB131" i="12"/>
  <c r="CB140" i="12"/>
  <c r="CB141" i="12"/>
  <c r="CA4" i="12"/>
  <c r="CA2" i="12"/>
  <c r="BY108" i="12" a="1"/>
  <c r="BY108" i="12"/>
  <c r="BY109" i="12" a="1"/>
  <c r="BY109" i="12"/>
  <c r="BY110" i="12" a="1"/>
  <c r="BY111" i="12" a="1"/>
  <c r="BY112" i="12" a="1"/>
  <c r="BY113" i="12" a="1"/>
  <c r="BY114" i="12" a="1"/>
  <c r="BY115" i="12" a="1"/>
  <c r="BY128" i="12" a="1"/>
  <c r="BY129" i="12" a="1"/>
  <c r="BY130" i="12" a="1"/>
  <c r="BY131" i="12" a="1"/>
  <c r="BY140" i="12" a="1"/>
  <c r="BY141" i="12" a="1"/>
  <c r="BY110" i="12"/>
  <c r="BY111" i="12"/>
  <c r="BY112" i="12"/>
  <c r="BY113" i="12"/>
  <c r="BY114" i="12"/>
  <c r="BY115" i="12"/>
  <c r="BY128" i="12"/>
  <c r="BY129" i="12"/>
  <c r="BY130" i="12"/>
  <c r="BY131" i="12"/>
  <c r="BY140" i="12"/>
  <c r="BY141" i="12"/>
  <c r="BX4" i="12"/>
  <c r="BX2" i="12"/>
  <c r="BV108" i="12" a="1"/>
  <c r="BV108" i="12"/>
  <c r="BV109" i="12" a="1"/>
  <c r="BV109" i="12"/>
  <c r="BV110" i="12" a="1"/>
  <c r="BV111" i="12" a="1"/>
  <c r="BV112" i="12" a="1"/>
  <c r="BV113" i="12" a="1"/>
  <c r="BV114" i="12" a="1"/>
  <c r="BV115" i="12" a="1"/>
  <c r="BV128" i="12" a="1"/>
  <c r="BV129" i="12" a="1"/>
  <c r="BV130" i="12" a="1"/>
  <c r="BV131" i="12" a="1"/>
  <c r="BV140" i="12" a="1"/>
  <c r="BV141" i="12" a="1"/>
  <c r="BV110" i="12"/>
  <c r="BV111" i="12"/>
  <c r="BV112" i="12"/>
  <c r="BV113" i="12"/>
  <c r="BV114" i="12"/>
  <c r="BV115" i="12"/>
  <c r="BV128" i="12"/>
  <c r="BV129" i="12"/>
  <c r="BV130" i="12"/>
  <c r="BV131" i="12"/>
  <c r="BV140" i="12"/>
  <c r="BV141" i="12"/>
  <c r="BU4" i="12"/>
  <c r="BU2" i="12"/>
  <c r="BS108" i="12" a="1"/>
  <c r="BS108" i="12"/>
  <c r="BS109" i="12" a="1"/>
  <c r="BS109" i="12"/>
  <c r="BS110" i="12" a="1"/>
  <c r="BS111" i="12" a="1"/>
  <c r="BS112" i="12" a="1"/>
  <c r="BS113" i="12" a="1"/>
  <c r="BS114" i="12" a="1"/>
  <c r="BS115" i="12" a="1"/>
  <c r="BS128" i="12" a="1"/>
  <c r="BS129" i="12" a="1"/>
  <c r="BS130" i="12" a="1"/>
  <c r="BS131" i="12" a="1"/>
  <c r="BS140" i="12" a="1"/>
  <c r="BS141" i="12" a="1"/>
  <c r="BS110" i="12"/>
  <c r="BS111" i="12"/>
  <c r="BS112" i="12"/>
  <c r="BS113" i="12"/>
  <c r="BS114" i="12"/>
  <c r="BS115" i="12"/>
  <c r="BS128" i="12"/>
  <c r="BS129" i="12"/>
  <c r="BS130" i="12"/>
  <c r="BS131" i="12"/>
  <c r="BS140" i="12"/>
  <c r="BS141" i="12"/>
  <c r="BR4" i="12"/>
  <c r="BR2" i="12"/>
  <c r="BP108" i="12" a="1"/>
  <c r="BP108" i="12"/>
  <c r="BP109" i="12" a="1"/>
  <c r="BP109" i="12"/>
  <c r="BP110" i="12" a="1"/>
  <c r="BP111" i="12" a="1"/>
  <c r="BP112" i="12" a="1"/>
  <c r="BP113" i="12" a="1"/>
  <c r="BP114" i="12" a="1"/>
  <c r="BP115" i="12" a="1"/>
  <c r="BP128" i="12" a="1"/>
  <c r="BP129" i="12" a="1"/>
  <c r="BP130" i="12" a="1"/>
  <c r="BP131" i="12" a="1"/>
  <c r="BP140" i="12" a="1"/>
  <c r="BP141" i="12" a="1"/>
  <c r="BP110" i="12"/>
  <c r="BP111" i="12"/>
  <c r="BP112" i="12"/>
  <c r="BP113" i="12"/>
  <c r="BP114" i="12"/>
  <c r="BP115" i="12"/>
  <c r="BP128" i="12"/>
  <c r="BP129" i="12"/>
  <c r="BP130" i="12"/>
  <c r="BP131" i="12"/>
  <c r="BP140" i="12"/>
  <c r="BP141" i="12"/>
  <c r="BO4" i="12"/>
  <c r="BO2" i="12"/>
  <c r="BM108" i="12" a="1"/>
  <c r="BM108" i="12"/>
  <c r="BM109" i="12" a="1"/>
  <c r="BM109" i="12"/>
  <c r="BM110" i="12" a="1"/>
  <c r="BM111" i="12" a="1"/>
  <c r="BM112" i="12" a="1"/>
  <c r="BM113" i="12" a="1"/>
  <c r="BM114" i="12" a="1"/>
  <c r="BM115" i="12" a="1"/>
  <c r="BM128" i="12" a="1"/>
  <c r="BM129" i="12" a="1"/>
  <c r="BM130" i="12" a="1"/>
  <c r="BM131" i="12" a="1"/>
  <c r="BM140" i="12" a="1"/>
  <c r="BM141" i="12" a="1"/>
  <c r="BM110" i="12"/>
  <c r="BM111" i="12"/>
  <c r="BM112" i="12"/>
  <c r="BM113" i="12"/>
  <c r="BM114" i="12"/>
  <c r="BM115" i="12"/>
  <c r="BM128" i="12"/>
  <c r="BM129" i="12"/>
  <c r="BM130" i="12"/>
  <c r="BM131" i="12"/>
  <c r="BM140" i="12"/>
  <c r="BM141" i="12"/>
  <c r="BL4" i="12"/>
  <c r="BL2" i="12"/>
  <c r="BJ108" i="12" a="1"/>
  <c r="BJ108" i="12"/>
  <c r="BJ109" i="12" a="1"/>
  <c r="BJ109" i="12"/>
  <c r="BJ110" i="12" a="1"/>
  <c r="BJ111" i="12" a="1"/>
  <c r="BJ112" i="12" a="1"/>
  <c r="BJ113" i="12" a="1"/>
  <c r="BJ114" i="12" a="1"/>
  <c r="BJ115" i="12" a="1"/>
  <c r="BJ128" i="12" a="1"/>
  <c r="BJ129" i="12" a="1"/>
  <c r="BJ130" i="12" a="1"/>
  <c r="BJ131" i="12" a="1"/>
  <c r="BJ140" i="12" a="1"/>
  <c r="BJ141" i="12" a="1"/>
  <c r="BJ110" i="12"/>
  <c r="BJ111" i="12"/>
  <c r="BJ112" i="12"/>
  <c r="BJ113" i="12"/>
  <c r="BJ114" i="12"/>
  <c r="BJ115" i="12"/>
  <c r="BJ128" i="12"/>
  <c r="BJ129" i="12"/>
  <c r="BJ130" i="12"/>
  <c r="BJ131" i="12"/>
  <c r="BJ140" i="12"/>
  <c r="BJ141" i="12"/>
  <c r="BI4" i="12"/>
  <c r="BI2" i="12"/>
  <c r="BG108" i="12" a="1"/>
  <c r="BG108" i="12"/>
  <c r="BG109" i="12" a="1"/>
  <c r="BG109" i="12"/>
  <c r="BG110" i="12" a="1"/>
  <c r="BG111" i="12" a="1"/>
  <c r="BG112" i="12" a="1"/>
  <c r="BG113" i="12" a="1"/>
  <c r="BG114" i="12" a="1"/>
  <c r="BG115" i="12" a="1"/>
  <c r="BG128" i="12" a="1"/>
  <c r="BG129" i="12" a="1"/>
  <c r="BG130" i="12" a="1"/>
  <c r="BG131" i="12" a="1"/>
  <c r="BG140" i="12" a="1"/>
  <c r="BG141" i="12" a="1"/>
  <c r="BG110" i="12"/>
  <c r="BG111" i="12"/>
  <c r="BG112" i="12"/>
  <c r="BG113" i="12"/>
  <c r="BG114" i="12"/>
  <c r="BG115" i="12"/>
  <c r="BG128" i="12"/>
  <c r="BG129" i="12"/>
  <c r="BG130" i="12"/>
  <c r="BG131" i="12"/>
  <c r="BG140" i="12"/>
  <c r="BG141" i="12"/>
  <c r="BF4" i="12"/>
  <c r="BF2" i="12"/>
  <c r="BD108" i="12" a="1"/>
  <c r="BD108" i="12"/>
  <c r="BD109" i="12" a="1"/>
  <c r="BD109" i="12"/>
  <c r="BD110" i="12" a="1"/>
  <c r="BD111" i="12" a="1"/>
  <c r="BD112" i="12" a="1"/>
  <c r="BD113" i="12" a="1"/>
  <c r="BD114" i="12" a="1"/>
  <c r="BD115" i="12" a="1"/>
  <c r="BD128" i="12" a="1"/>
  <c r="BD129" i="12" a="1"/>
  <c r="BD130" i="12" a="1"/>
  <c r="BD131" i="12" a="1"/>
  <c r="BD140" i="12" a="1"/>
  <c r="BD141" i="12" a="1"/>
  <c r="BD110" i="12"/>
  <c r="BD111" i="12"/>
  <c r="BD112" i="12"/>
  <c r="BD113" i="12"/>
  <c r="BD114" i="12"/>
  <c r="BD115" i="12"/>
  <c r="BD128" i="12"/>
  <c r="BD129" i="12"/>
  <c r="BD130" i="12"/>
  <c r="BD131" i="12"/>
  <c r="BD140" i="12"/>
  <c r="BD141" i="12"/>
  <c r="BC4" i="12"/>
  <c r="BC2" i="12"/>
  <c r="BA108" i="12" a="1"/>
  <c r="BA108" i="12"/>
  <c r="BA109" i="12" a="1"/>
  <c r="BA109" i="12"/>
  <c r="BA110" i="12" a="1"/>
  <c r="BA111" i="12" a="1"/>
  <c r="BA112" i="12" a="1"/>
  <c r="BA113" i="12" a="1"/>
  <c r="BA114" i="12" a="1"/>
  <c r="BA115" i="12" a="1"/>
  <c r="BA128" i="12" a="1"/>
  <c r="BA129" i="12" a="1"/>
  <c r="BA130" i="12" a="1"/>
  <c r="BA131" i="12" a="1"/>
  <c r="BA140" i="12" a="1"/>
  <c r="BA141" i="12" a="1"/>
  <c r="BA110" i="12"/>
  <c r="BA111" i="12"/>
  <c r="BA112" i="12"/>
  <c r="BA113" i="12"/>
  <c r="BA114" i="12"/>
  <c r="BA115" i="12"/>
  <c r="BA128" i="12"/>
  <c r="BA129" i="12"/>
  <c r="BA130" i="12"/>
  <c r="BA131" i="12"/>
  <c r="BA140" i="12"/>
  <c r="BA141" i="12"/>
  <c r="AZ4" i="12"/>
  <c r="AZ2" i="12"/>
  <c r="AX108" i="12" a="1"/>
  <c r="AX108" i="12"/>
  <c r="AX109" i="12" a="1"/>
  <c r="AX109" i="12"/>
  <c r="AX110" i="12" a="1"/>
  <c r="AX111" i="12" a="1"/>
  <c r="AX112" i="12" a="1"/>
  <c r="AX113" i="12" a="1"/>
  <c r="AX114" i="12" a="1"/>
  <c r="AX115" i="12" a="1"/>
  <c r="AX128" i="12" a="1"/>
  <c r="AX129" i="12" a="1"/>
  <c r="AX130" i="12" a="1"/>
  <c r="AX131" i="12" a="1"/>
  <c r="AX140" i="12" a="1"/>
  <c r="AX141" i="12" a="1"/>
  <c r="AX110" i="12"/>
  <c r="AX111" i="12"/>
  <c r="AX112" i="12"/>
  <c r="AX113" i="12"/>
  <c r="AX114" i="12"/>
  <c r="AX115" i="12"/>
  <c r="AX128" i="12"/>
  <c r="AX129" i="12"/>
  <c r="AX130" i="12"/>
  <c r="AX131" i="12"/>
  <c r="AX140" i="12"/>
  <c r="AX141" i="12"/>
  <c r="AW4" i="12"/>
  <c r="AW2" i="12"/>
  <c r="AU108" i="12" a="1"/>
  <c r="AU108" i="12"/>
  <c r="AU109" i="12" a="1"/>
  <c r="AU109" i="12"/>
  <c r="AU110" i="12" a="1"/>
  <c r="AU111" i="12" a="1"/>
  <c r="AU112" i="12" a="1"/>
  <c r="AU113" i="12" a="1"/>
  <c r="AU114" i="12" a="1"/>
  <c r="AU115" i="12" a="1"/>
  <c r="AU128" i="12" a="1"/>
  <c r="AU129" i="12" a="1"/>
  <c r="AU130" i="12" a="1"/>
  <c r="AU131" i="12" a="1"/>
  <c r="AU140" i="12" a="1"/>
  <c r="AU141" i="12" a="1"/>
  <c r="AU110" i="12"/>
  <c r="AU111" i="12"/>
  <c r="AU112" i="12"/>
  <c r="AU113" i="12"/>
  <c r="AU114" i="12"/>
  <c r="AU115" i="12"/>
  <c r="AU128" i="12"/>
  <c r="AU129" i="12"/>
  <c r="AU130" i="12"/>
  <c r="AU131" i="12"/>
  <c r="AU140" i="12"/>
  <c r="AU141" i="12"/>
  <c r="AT4" i="12"/>
  <c r="AT2" i="12"/>
  <c r="AR108" i="12" a="1"/>
  <c r="AR108" i="12"/>
  <c r="AR109" i="12" a="1"/>
  <c r="AR109" i="12"/>
  <c r="AR110" i="12" a="1"/>
  <c r="AR111" i="12" a="1"/>
  <c r="AR112" i="12" a="1"/>
  <c r="AR113" i="12" a="1"/>
  <c r="AR114" i="12" a="1"/>
  <c r="AR115" i="12" a="1"/>
  <c r="AR128" i="12" a="1"/>
  <c r="AR129" i="12" a="1"/>
  <c r="AR130" i="12" a="1"/>
  <c r="AR131" i="12" a="1"/>
  <c r="AR140" i="12" a="1"/>
  <c r="AR141" i="12" a="1"/>
  <c r="AR110" i="12"/>
  <c r="AR111" i="12"/>
  <c r="AR112" i="12"/>
  <c r="AR113" i="12"/>
  <c r="AR114" i="12"/>
  <c r="AR115" i="12"/>
  <c r="AR128" i="12"/>
  <c r="AR129" i="12"/>
  <c r="AR130" i="12"/>
  <c r="AR131" i="12"/>
  <c r="AR140" i="12"/>
  <c r="AR141" i="12"/>
  <c r="AQ4" i="12"/>
  <c r="AQ2" i="12"/>
  <c r="AO108" i="12" a="1"/>
  <c r="AO108" i="12"/>
  <c r="AO109" i="12" a="1"/>
  <c r="AO109" i="12"/>
  <c r="AO110" i="12" a="1"/>
  <c r="AO111" i="12" a="1"/>
  <c r="AO112" i="12" a="1"/>
  <c r="AO113" i="12" a="1"/>
  <c r="AO114" i="12" a="1"/>
  <c r="AO115" i="12" a="1"/>
  <c r="AO128" i="12" a="1"/>
  <c r="AO129" i="12" a="1"/>
  <c r="AO130" i="12" a="1"/>
  <c r="AO131" i="12" a="1"/>
  <c r="AO140" i="12" a="1"/>
  <c r="AO141" i="12" a="1"/>
  <c r="AO110" i="12"/>
  <c r="AO111" i="12"/>
  <c r="AO112" i="12"/>
  <c r="AO113" i="12"/>
  <c r="AO114" i="12"/>
  <c r="AO115" i="12"/>
  <c r="AO128" i="12"/>
  <c r="AO129" i="12"/>
  <c r="AO130" i="12"/>
  <c r="AO131" i="12"/>
  <c r="AO140" i="12"/>
  <c r="AO141" i="12"/>
  <c r="AN4" i="12"/>
  <c r="AN2" i="12"/>
  <c r="AL108" i="12" a="1"/>
  <c r="AL108" i="12"/>
  <c r="AL109" i="12" a="1"/>
  <c r="AL109" i="12"/>
  <c r="AL110" i="12" a="1"/>
  <c r="AL111" i="12" a="1"/>
  <c r="AL112" i="12" a="1"/>
  <c r="AL113" i="12" a="1"/>
  <c r="AL114" i="12" a="1"/>
  <c r="AL115" i="12" a="1"/>
  <c r="AL128" i="12" a="1"/>
  <c r="AL129" i="12" a="1"/>
  <c r="AL130" i="12" a="1"/>
  <c r="AL131" i="12" a="1"/>
  <c r="AL140" i="12" a="1"/>
  <c r="AL141" i="12" a="1"/>
  <c r="AL110" i="12"/>
  <c r="AL111" i="12"/>
  <c r="AL112" i="12"/>
  <c r="AL113" i="12"/>
  <c r="AL114" i="12"/>
  <c r="AL115" i="12"/>
  <c r="AL128" i="12"/>
  <c r="AL129" i="12"/>
  <c r="AL130" i="12"/>
  <c r="AL131" i="12"/>
  <c r="AL140" i="12"/>
  <c r="AL141" i="12"/>
  <c r="AK4" i="12"/>
  <c r="AK2" i="12"/>
  <c r="AI108" i="12" a="1"/>
  <c r="AI108" i="12"/>
  <c r="AI109" i="12" a="1"/>
  <c r="AI109" i="12"/>
  <c r="AI110" i="12" a="1"/>
  <c r="AI111" i="12" a="1"/>
  <c r="AI112" i="12" a="1"/>
  <c r="AI113" i="12" a="1"/>
  <c r="AI114" i="12" a="1"/>
  <c r="AI115" i="12" a="1"/>
  <c r="AI128" i="12" a="1"/>
  <c r="AI129" i="12" a="1"/>
  <c r="AI130" i="12" a="1"/>
  <c r="AI131" i="12" a="1"/>
  <c r="AI140" i="12" a="1"/>
  <c r="AI141" i="12" a="1"/>
  <c r="AI110" i="12"/>
  <c r="AI111" i="12"/>
  <c r="AI112" i="12"/>
  <c r="AI113" i="12"/>
  <c r="AI114" i="12"/>
  <c r="AI115" i="12"/>
  <c r="AI128" i="12"/>
  <c r="AI129" i="12"/>
  <c r="AI130" i="12"/>
  <c r="AI131" i="12"/>
  <c r="AI140" i="12"/>
  <c r="AI141" i="12"/>
  <c r="AH4" i="12"/>
  <c r="AH2" i="12"/>
  <c r="AF108" i="12" a="1"/>
  <c r="AF108" i="12"/>
  <c r="AF109" i="12" a="1"/>
  <c r="AF109" i="12"/>
  <c r="AF110" i="12" a="1"/>
  <c r="AF111" i="12" a="1"/>
  <c r="AF112" i="12" a="1"/>
  <c r="AF113" i="12" a="1"/>
  <c r="AF114" i="12" a="1"/>
  <c r="AF115" i="12" a="1"/>
  <c r="AF128" i="12" a="1"/>
  <c r="AF129" i="12" a="1"/>
  <c r="AF130" i="12" a="1"/>
  <c r="AF131" i="12" a="1"/>
  <c r="AF140" i="12" a="1"/>
  <c r="AF141" i="12" a="1"/>
  <c r="AF110" i="12"/>
  <c r="AF111" i="12"/>
  <c r="AF112" i="12"/>
  <c r="AF113" i="12"/>
  <c r="AF114" i="12"/>
  <c r="AF115" i="12"/>
  <c r="AF128" i="12"/>
  <c r="AF129" i="12"/>
  <c r="AF130" i="12"/>
  <c r="AF131" i="12"/>
  <c r="AF140" i="12"/>
  <c r="AF141" i="12"/>
  <c r="AE4" i="12"/>
  <c r="AE2" i="12"/>
  <c r="AC108" i="12" a="1"/>
  <c r="AC108" i="12"/>
  <c r="AC109" i="12" a="1"/>
  <c r="AC109" i="12"/>
  <c r="AC110" i="12" a="1"/>
  <c r="AC111" i="12" a="1"/>
  <c r="AC112" i="12" a="1"/>
  <c r="AC113" i="12" a="1"/>
  <c r="AC114" i="12" a="1"/>
  <c r="AC115" i="12" a="1"/>
  <c r="AC128" i="12" a="1"/>
  <c r="AC129" i="12" a="1"/>
  <c r="AC130" i="12" a="1"/>
  <c r="AC131" i="12" a="1"/>
  <c r="AC140" i="12" a="1"/>
  <c r="AC141" i="12" a="1"/>
  <c r="AC110" i="12"/>
  <c r="AC111" i="12"/>
  <c r="AC112" i="12"/>
  <c r="AC113" i="12"/>
  <c r="AC114" i="12"/>
  <c r="AC115" i="12"/>
  <c r="AC128" i="12"/>
  <c r="AC129" i="12"/>
  <c r="AC130" i="12"/>
  <c r="AC131" i="12"/>
  <c r="AC140" i="12"/>
  <c r="AC141" i="12"/>
  <c r="AB4" i="12"/>
  <c r="AB2" i="12"/>
  <c r="Z108" i="12" a="1"/>
  <c r="Z108" i="12"/>
  <c r="Z109" i="12" a="1"/>
  <c r="Z109" i="12"/>
  <c r="Z110" i="12" a="1"/>
  <c r="Z111" i="12" a="1"/>
  <c r="Z112" i="12" a="1"/>
  <c r="Z113" i="12" a="1"/>
  <c r="Z114" i="12" a="1"/>
  <c r="Z115" i="12" a="1"/>
  <c r="Z128" i="12" a="1"/>
  <c r="Z129" i="12" a="1"/>
  <c r="Z130" i="12" a="1"/>
  <c r="Z131" i="12" a="1"/>
  <c r="Z140" i="12" a="1"/>
  <c r="Z141" i="12" a="1"/>
  <c r="Z110" i="12"/>
  <c r="Z111" i="12"/>
  <c r="Z112" i="12"/>
  <c r="Z113" i="12"/>
  <c r="Z114" i="12"/>
  <c r="Z115" i="12"/>
  <c r="Z128" i="12"/>
  <c r="Z129" i="12"/>
  <c r="Z130" i="12"/>
  <c r="Z131" i="12"/>
  <c r="Z140" i="12"/>
  <c r="Z141" i="12"/>
  <c r="Y4" i="12"/>
  <c r="Y2" i="12"/>
  <c r="FA5" i="12"/>
  <c r="FA1" i="12"/>
  <c r="EX5" i="12"/>
  <c r="EX1" i="12"/>
  <c r="EU5" i="12"/>
  <c r="EU1" i="12"/>
  <c r="ER5" i="12"/>
  <c r="ER1" i="12"/>
  <c r="EO5" i="12"/>
  <c r="EO1" i="12"/>
  <c r="EL5" i="12"/>
  <c r="EL1" i="12"/>
  <c r="EI5" i="12"/>
  <c r="EI1" i="12"/>
  <c r="EF5" i="12"/>
  <c r="EF1" i="12"/>
  <c r="EC5" i="12"/>
  <c r="EC1" i="12"/>
  <c r="DZ5" i="12"/>
  <c r="DZ1" i="12"/>
  <c r="DW5" i="12"/>
  <c r="DW1" i="12"/>
  <c r="DT5" i="12"/>
  <c r="DT1" i="12"/>
  <c r="DQ5" i="12"/>
  <c r="DQ1" i="12"/>
  <c r="DN5" i="12"/>
  <c r="DN1" i="12"/>
  <c r="DK5" i="12"/>
  <c r="DK1" i="12"/>
  <c r="DH5" i="12"/>
  <c r="DH1" i="12"/>
  <c r="DE5" i="12"/>
  <c r="DE1" i="12"/>
  <c r="DB5" i="12"/>
  <c r="DB1" i="12"/>
  <c r="CY5" i="12"/>
  <c r="CY1" i="12"/>
  <c r="CV5" i="12"/>
  <c r="CV1" i="12"/>
  <c r="CS5" i="12"/>
  <c r="CS1" i="12"/>
  <c r="CP5" i="12"/>
  <c r="CP1" i="12"/>
  <c r="CM5" i="12"/>
  <c r="CM1" i="12"/>
  <c r="CJ5" i="12"/>
  <c r="CJ1" i="12"/>
  <c r="CG5" i="12"/>
  <c r="CG1" i="12"/>
  <c r="CD5" i="12"/>
  <c r="CD1" i="12"/>
  <c r="CA5" i="12"/>
  <c r="CA1" i="12"/>
  <c r="BX5" i="12"/>
  <c r="BX1" i="12"/>
  <c r="BU5" i="12"/>
  <c r="BU1" i="12"/>
  <c r="BR5" i="12"/>
  <c r="BR1" i="12"/>
  <c r="BO5" i="12"/>
  <c r="BO1" i="12"/>
  <c r="BL5" i="12"/>
  <c r="BL1" i="12"/>
  <c r="BI5" i="12"/>
  <c r="BI1" i="12"/>
  <c r="BF5" i="12"/>
  <c r="BF1" i="12"/>
  <c r="BC5" i="12"/>
  <c r="BC1" i="12"/>
  <c r="AZ5" i="12"/>
  <c r="AZ1" i="12"/>
  <c r="AW5" i="12"/>
  <c r="AW1" i="12"/>
  <c r="AT5" i="12"/>
  <c r="AT1" i="12"/>
  <c r="AQ5" i="12"/>
  <c r="AQ1" i="12"/>
  <c r="AN5" i="12"/>
  <c r="AN1" i="12"/>
  <c r="AK5" i="12"/>
  <c r="AK1" i="12"/>
  <c r="AH5" i="12"/>
  <c r="AH1" i="12"/>
  <c r="AE5" i="12"/>
  <c r="AE1" i="12"/>
  <c r="AB5" i="12"/>
  <c r="AB1" i="12"/>
  <c r="Y5" i="12"/>
  <c r="Y1" i="12"/>
</calcChain>
</file>

<file path=xl/sharedStrings.xml><?xml version="1.0" encoding="utf-8"?>
<sst xmlns="http://schemas.openxmlformats.org/spreadsheetml/2006/main" count="1265" uniqueCount="366">
  <si>
    <t>A</t>
  </si>
  <si>
    <t>B</t>
  </si>
  <si>
    <t>C</t>
  </si>
  <si>
    <t>D</t>
  </si>
  <si>
    <t>E</t>
  </si>
  <si>
    <t>F</t>
  </si>
  <si>
    <t>Equipo</t>
  </si>
  <si>
    <t>J</t>
  </si>
  <si>
    <t>G</t>
  </si>
  <si>
    <t>P</t>
  </si>
  <si>
    <t>GF</t>
  </si>
  <si>
    <t>GC</t>
  </si>
  <si>
    <t>Puntos</t>
  </si>
  <si>
    <t>FINAL</t>
  </si>
  <si>
    <t>Dif</t>
  </si>
  <si>
    <t>Fecha</t>
  </si>
  <si>
    <t>Puesto</t>
  </si>
  <si>
    <t>Ptos</t>
  </si>
  <si>
    <t>Rank</t>
  </si>
  <si>
    <t>Rusia</t>
  </si>
  <si>
    <t>Islandia</t>
  </si>
  <si>
    <t>OCTAVOS DE FINAL</t>
  </si>
  <si>
    <t>CUARTOS DE FINAL</t>
  </si>
  <si>
    <t>SEMIFINALES</t>
  </si>
  <si>
    <t>FASE DE GRUPOS</t>
  </si>
  <si>
    <t>X</t>
  </si>
  <si>
    <t>Pos</t>
  </si>
  <si>
    <t>Grupo A</t>
  </si>
  <si>
    <t>Grupo F</t>
  </si>
  <si>
    <t>Grupo E</t>
  </si>
  <si>
    <t>Grupo D</t>
  </si>
  <si>
    <t>Grupo C</t>
  </si>
  <si>
    <t>Grupo B</t>
  </si>
  <si>
    <t>AUXILIAR GRUPO A</t>
  </si>
  <si>
    <t>AUXILIAR GRUPO F</t>
  </si>
  <si>
    <t>AUXILIAR GRUPO E</t>
  </si>
  <si>
    <t>AUXILIAR GRUPO D</t>
  </si>
  <si>
    <t>AUXILIAR GRUPO C</t>
  </si>
  <si>
    <t>AUXILIAR GRUPO B</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</si>
  <si>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</si>
  <si>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</si>
  <si>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</si>
  <si>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</si>
  <si>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</si>
  <si>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</si>
  <si>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</si>
  <si>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</si>
  <si>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</si>
  <si>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</si>
  <si>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</si>
  <si>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</si>
  <si>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</si>
  <si>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</si>
  <si>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</si>
  <si>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GOLES General</t>
  </si>
  <si>
    <t>MÁS PUNTOS General</t>
  </si>
  <si>
    <t>Clasificada</t>
  </si>
  <si>
    <t>POSICIÓN GRUPOS</t>
  </si>
  <si>
    <t>1º GRUPO A</t>
  </si>
  <si>
    <t>2º GRUPO A</t>
  </si>
  <si>
    <t>3º GRUPO A</t>
  </si>
  <si>
    <t>4º GRUPO A</t>
  </si>
  <si>
    <t>1º GRUPO B</t>
  </si>
  <si>
    <t>2º GRUPO C</t>
  </si>
  <si>
    <t>3º GRUPO B</t>
  </si>
  <si>
    <t>2º GRUPO B</t>
  </si>
  <si>
    <t>4º GRUPO B</t>
  </si>
  <si>
    <t>1º GRUPO C</t>
  </si>
  <si>
    <t>3º GRUPO C</t>
  </si>
  <si>
    <t>4º GRUPO C</t>
  </si>
  <si>
    <t>1º GRUPO D</t>
  </si>
  <si>
    <t>2º GRUPO D</t>
  </si>
  <si>
    <t>3º GRUPO D</t>
  </si>
  <si>
    <t>4º GRUPO D</t>
  </si>
  <si>
    <t>1º GRUPO E</t>
  </si>
  <si>
    <t>2º GRUPO E</t>
  </si>
  <si>
    <t>3º GRUPO E</t>
  </si>
  <si>
    <t>4º GRUPO E</t>
  </si>
  <si>
    <t>1º GRUPO F</t>
  </si>
  <si>
    <t>2º GRUPO F</t>
  </si>
  <si>
    <t>3º GRUPO F</t>
  </si>
  <si>
    <t>4º GRUPO F</t>
  </si>
  <si>
    <t>Octavofinalista</t>
  </si>
  <si>
    <t>CLASIFICADOS PARA CUARTOS</t>
  </si>
  <si>
    <t>CLASIFICADOS PARA OCTAVOS</t>
  </si>
  <si>
    <t>Cuartofinalista</t>
  </si>
  <si>
    <t>CLASIFICADOS PARA SEMIFINALES</t>
  </si>
  <si>
    <t>Semifinalista</t>
  </si>
  <si>
    <t>CLASIFICADOS PARA LA FINAL</t>
  </si>
  <si>
    <t>PORRISTA</t>
  </si>
  <si>
    <t>Finalista</t>
  </si>
  <si>
    <t>CAMPEONES</t>
  </si>
  <si>
    <t>Nombre</t>
  </si>
  <si>
    <t>TU NOMBRE</t>
  </si>
  <si>
    <t>Para el administrador de la porra</t>
  </si>
  <si>
    <t>santi</t>
  </si>
  <si>
    <t>ENFRENTAMIENTOS OCTAVOS</t>
  </si>
  <si>
    <t>ENFRENTAMIENTOS CUARTOS</t>
  </si>
  <si>
    <t>ENFRENTAMIENTOS SEMIFINALES</t>
  </si>
  <si>
    <t>ENFRENTAMIENTO FINAL</t>
  </si>
  <si>
    <t>No tocar nada, se rellena solo</t>
  </si>
  <si>
    <t>Ekaterimburgo Arena, Ekaterimburgo</t>
  </si>
  <si>
    <t>Rostov Arena, Rostov del Don</t>
  </si>
  <si>
    <t>Samara Arena, Samara</t>
  </si>
  <si>
    <t>Mordovia Arena, Saransk</t>
  </si>
  <si>
    <t>Kazan Arena, Kazán</t>
  </si>
  <si>
    <t>Grupo G</t>
  </si>
  <si>
    <t>AUXILIAR GRUPO G</t>
  </si>
  <si>
    <t>H</t>
  </si>
  <si>
    <t>Grupo H</t>
  </si>
  <si>
    <t>AUXILIAR GRUPO H</t>
  </si>
  <si>
    <t>3º y 4º PUESTO</t>
  </si>
  <si>
    <t>Estadio, Ciudad</t>
  </si>
  <si>
    <t>BOTA DE ORO (Máximo goleador)</t>
  </si>
  <si>
    <t>BOTA DE PLATA (2ºMáximo goleador)</t>
  </si>
  <si>
    <t>BOTA DE BRONCE (3ºMáximo goleador)</t>
  </si>
  <si>
    <t>ZfP4b()8G6b·$55Ma-t·%fv-ttyZxR-.R*+Fd</t>
  </si>
  <si>
    <t>BALÓN DE ORO (Mejor jugador)</t>
  </si>
  <si>
    <t>BALÓN DE PLATA (2ºMejor jugador)</t>
  </si>
  <si>
    <t>BALÓN DE BRONCE (3ºMejor jugador)</t>
  </si>
  <si>
    <t>1º GRUPO G</t>
  </si>
  <si>
    <t>2º GRUPO G</t>
  </si>
  <si>
    <t>3º GRUPO G</t>
  </si>
  <si>
    <t>4º GRUPO G</t>
  </si>
  <si>
    <t>1º GRUPO H</t>
  </si>
  <si>
    <t>2º GRUPO H</t>
  </si>
  <si>
    <t>3º GRUPO H</t>
  </si>
  <si>
    <t>4º GRUPO H</t>
  </si>
  <si>
    <t>Partido 3º y 4º Puesto</t>
  </si>
  <si>
    <t>Campeón</t>
  </si>
  <si>
    <t>3º y 4º puesto (1)</t>
  </si>
  <si>
    <t>3º y 4º puesto (2)</t>
  </si>
  <si>
    <t>Subcampeón</t>
  </si>
  <si>
    <t>3º Puesto</t>
  </si>
  <si>
    <t>Bota de Oro</t>
  </si>
  <si>
    <t>Bota de Plata</t>
  </si>
  <si>
    <t>Bota de Bronce</t>
  </si>
  <si>
    <t>Balón de Oro</t>
  </si>
  <si>
    <t>Balón de Plata</t>
  </si>
  <si>
    <t>Balón de Bronce</t>
  </si>
  <si>
    <t>EL ADMINISTRADOR DE LA PORRA COPIARA DE LA C6 A LA C166 Y LA PEGARÁ EN LA PLANTILLA DEL ADMINISTRADOR</t>
  </si>
  <si>
    <t>MÁS DIF GOLES General</t>
  </si>
  <si>
    <t>BOMBO</t>
  </si>
  <si>
    <t>⅛</t>
  </si>
  <si>
    <t>¼</t>
  </si>
  <si>
    <t>½</t>
  </si>
  <si>
    <t>¾</t>
  </si>
  <si>
    <t>CUADRO DE HONOR</t>
  </si>
  <si>
    <t>N!"kvfjM.%&amp;gk5kfmfvv)/%;V$&amp;VW</t>
  </si>
  <si>
    <t>Alemania</t>
  </si>
  <si>
    <t>Polonia</t>
  </si>
  <si>
    <t>Bélgica</t>
  </si>
  <si>
    <t>Francia</t>
  </si>
  <si>
    <t>Portugal</t>
  </si>
  <si>
    <t>Argentina</t>
  </si>
  <si>
    <t>Brasil</t>
  </si>
  <si>
    <t>España</t>
  </si>
  <si>
    <t>Suiza</t>
  </si>
  <si>
    <t>Croacia</t>
  </si>
  <si>
    <t>Inglaterra</t>
  </si>
  <si>
    <t>México</t>
  </si>
  <si>
    <t>Colombia</t>
  </si>
  <si>
    <t>Perú</t>
  </si>
  <si>
    <t>Uruguay</t>
  </si>
  <si>
    <t>Egipto</t>
  </si>
  <si>
    <t>Senegal</t>
  </si>
  <si>
    <t>Túnez</t>
  </si>
  <si>
    <t>Irán</t>
  </si>
  <si>
    <t>Suecia</t>
  </si>
  <si>
    <t>Dinamarca</t>
  </si>
  <si>
    <t>Costa Rica</t>
  </si>
  <si>
    <t>Marruecos</t>
  </si>
  <si>
    <t>Nigeria</t>
  </si>
  <si>
    <t>Arabia Saudí</t>
  </si>
  <si>
    <t>Australia</t>
  </si>
  <si>
    <t>Japón</t>
  </si>
  <si>
    <t>Serbia</t>
  </si>
  <si>
    <t>Panamá</t>
  </si>
  <si>
    <t>Rep. de Corea</t>
  </si>
  <si>
    <t>Selecciona el Nº de Jugadores</t>
  </si>
  <si>
    <t>FASE DE GRUPOS - Resultado exacto</t>
  </si>
  <si>
    <t>FASE DE GRUPOS - Posición exacta (1º)</t>
  </si>
  <si>
    <t>FASE DE GRUPOS - Posición exacta (2º)</t>
  </si>
  <si>
    <t>FASE DE GRUPOS - Posición exacta (3º)</t>
  </si>
  <si>
    <t>FASE DE GRUPOS - Posición exacta (4º)</t>
  </si>
  <si>
    <t>Equipo clasificado para CUARTOS</t>
  </si>
  <si>
    <t>Equipo clasificado para LA FINAL</t>
  </si>
  <si>
    <t>Equipo CAMPEÓN</t>
  </si>
  <si>
    <t>Jugador BOTA DE ORO</t>
  </si>
  <si>
    <t>Equipo SUBCAMPEÓN</t>
  </si>
  <si>
    <t>3º Clasificado</t>
  </si>
  <si>
    <t>Jugador BOTA DE PLATA</t>
  </si>
  <si>
    <t>Jugador BOTA DE BRONCE</t>
  </si>
  <si>
    <t>Jugador BALÓN DE ORO</t>
  </si>
  <si>
    <t>Jugador BALÓN DE PLATA</t>
  </si>
  <si>
    <t>Jugador BALÓN DE BRONCE</t>
  </si>
  <si>
    <t>Nombre J1</t>
  </si>
  <si>
    <t>Nombre J2</t>
  </si>
  <si>
    <t>Nombre J3</t>
  </si>
  <si>
    <t>Nombre J4</t>
  </si>
  <si>
    <t>Nombre J5</t>
  </si>
  <si>
    <t>Nombre J6</t>
  </si>
  <si>
    <t>Nombre J7</t>
  </si>
  <si>
    <t>Nombre J8</t>
  </si>
  <si>
    <t>Nombre J9</t>
  </si>
  <si>
    <t>Nombre J10</t>
  </si>
  <si>
    <t>Nombre J11</t>
  </si>
  <si>
    <t>Nombre J12</t>
  </si>
  <si>
    <t>Nombre J13</t>
  </si>
  <si>
    <t>Nombre J14</t>
  </si>
  <si>
    <t>Nombre J15</t>
  </si>
  <si>
    <t>Nombre J16</t>
  </si>
  <si>
    <t>Nombre J17</t>
  </si>
  <si>
    <t>Nombre J18</t>
  </si>
  <si>
    <t>Nombre J19</t>
  </si>
  <si>
    <t>Nombre J20</t>
  </si>
  <si>
    <t>Nombre J21</t>
  </si>
  <si>
    <t>Nombre J22</t>
  </si>
  <si>
    <t>Nombre J23</t>
  </si>
  <si>
    <t>Nombre J24</t>
  </si>
  <si>
    <t>Nombre J25</t>
  </si>
  <si>
    <t>Nombre J26</t>
  </si>
  <si>
    <t>Nombre J27</t>
  </si>
  <si>
    <t>Nombre J28</t>
  </si>
  <si>
    <t>Nombre J29</t>
  </si>
  <si>
    <t>Nombre J30</t>
  </si>
  <si>
    <t>Nombre J31</t>
  </si>
  <si>
    <t>Nombre J32</t>
  </si>
  <si>
    <t>Nombre J33</t>
  </si>
  <si>
    <t>Nombre J34</t>
  </si>
  <si>
    <t>Nombre J35</t>
  </si>
  <si>
    <t>Nombre J36</t>
  </si>
  <si>
    <t>Nombre J37</t>
  </si>
  <si>
    <t>Nombre J38</t>
  </si>
  <si>
    <t>Nombre J39</t>
  </si>
  <si>
    <t>Nombre J40</t>
  </si>
  <si>
    <t>Nombre J41</t>
  </si>
  <si>
    <t>Nombre J42</t>
  </si>
  <si>
    <t>Nombre J43</t>
  </si>
  <si>
    <t>Nombre J44</t>
  </si>
  <si>
    <t>Nombre J45</t>
  </si>
  <si>
    <t>Nombre J46</t>
  </si>
  <si>
    <t>Nombre J47</t>
  </si>
  <si>
    <t>Nombre J48</t>
  </si>
  <si>
    <t>Nombre J49</t>
  </si>
  <si>
    <t>Nombre J50</t>
  </si>
  <si>
    <t>Equipo que juega el 3º y 4º puesto</t>
  </si>
  <si>
    <t>Pegar Valores</t>
  </si>
  <si>
    <t>CLASIFICACIÓN</t>
  </si>
  <si>
    <t>mat</t>
  </si>
  <si>
    <t>Resultados reales</t>
  </si>
  <si>
    <t>Fase de grupos</t>
  </si>
  <si>
    <t>Posición grupos</t>
  </si>
  <si>
    <t>Clasificados para octavos</t>
  </si>
  <si>
    <t>Enfrentamientos Octavos</t>
  </si>
  <si>
    <t>Enfrentamientos Cuartos</t>
  </si>
  <si>
    <t>Clasificados para semifinales</t>
  </si>
  <si>
    <t>Enfrentamientos semifinales</t>
  </si>
  <si>
    <t>3º y 4º Puesto</t>
  </si>
  <si>
    <t>Clasificados para la final</t>
  </si>
  <si>
    <t>Partido Final</t>
  </si>
  <si>
    <t>Cuadro de honor</t>
  </si>
  <si>
    <t>Clasificados para cuartos</t>
  </si>
  <si>
    <t>1º Grupo A</t>
  </si>
  <si>
    <t>2º Grupo A</t>
  </si>
  <si>
    <t>3º Grupo A</t>
  </si>
  <si>
    <t>4º Grupo A</t>
  </si>
  <si>
    <t>1º Grupo B</t>
  </si>
  <si>
    <t>2º Grupo B</t>
  </si>
  <si>
    <t>3º Grupo B</t>
  </si>
  <si>
    <t>4º Grupo B</t>
  </si>
  <si>
    <t>1º Grupo C</t>
  </si>
  <si>
    <t>2º Grupo C</t>
  </si>
  <si>
    <t>3º Grupo C</t>
  </si>
  <si>
    <t>4º Grupo C</t>
  </si>
  <si>
    <t>1º Grupo D</t>
  </si>
  <si>
    <t>2º Grupo D</t>
  </si>
  <si>
    <t>3º Grupo D</t>
  </si>
  <si>
    <t>4º Grupo D</t>
  </si>
  <si>
    <t>1º Grupo E</t>
  </si>
  <si>
    <t>2º Grupo E</t>
  </si>
  <si>
    <t>3º Grupo E</t>
  </si>
  <si>
    <t>4º Grupo E</t>
  </si>
  <si>
    <t>1º Grupo F</t>
  </si>
  <si>
    <t>2º Grupo F</t>
  </si>
  <si>
    <t>3º Grupo F</t>
  </si>
  <si>
    <t>4º Grupo F</t>
  </si>
  <si>
    <t>1º Grupo G</t>
  </si>
  <si>
    <t>2º Grupo G</t>
  </si>
  <si>
    <t>3º Grupo G</t>
  </si>
  <si>
    <t>4º Grupo G</t>
  </si>
  <si>
    <t>1º Grupo H</t>
  </si>
  <si>
    <t>2º Grupo H</t>
  </si>
  <si>
    <t>3º Grupo H</t>
  </si>
  <si>
    <t>4º Grupo H</t>
  </si>
  <si>
    <t>FASE DE GRUPOS - Signo 1X2</t>
  </si>
  <si>
    <t>Escribe un jugador</t>
  </si>
  <si>
    <t>Jugador</t>
  </si>
  <si>
    <t>no</t>
  </si>
  <si>
    <t>Hora (ESP)</t>
  </si>
  <si>
    <t>-</t>
  </si>
  <si>
    <t>OP1</t>
  </si>
  <si>
    <t>OP2</t>
  </si>
  <si>
    <t>OP3</t>
  </si>
  <si>
    <t>OP4</t>
  </si>
  <si>
    <t>OP5</t>
  </si>
  <si>
    <t>OP6</t>
  </si>
  <si>
    <t>OP7</t>
  </si>
  <si>
    <t>OP8</t>
  </si>
  <si>
    <t>OP9</t>
  </si>
  <si>
    <t>OP10</t>
  </si>
  <si>
    <t>Est. Luzhnikí, Moscú</t>
  </si>
  <si>
    <t>NR</t>
  </si>
  <si>
    <t>Valor</t>
  </si>
  <si>
    <t>Sum</t>
  </si>
  <si>
    <t>Inicio</t>
  </si>
  <si>
    <t>1R</t>
  </si>
  <si>
    <t>Signo</t>
  </si>
  <si>
    <t>Gf</t>
  </si>
  <si>
    <t>Com</t>
  </si>
  <si>
    <t>COM_1</t>
  </si>
  <si>
    <t>COM_2</t>
  </si>
  <si>
    <t>COM_3</t>
  </si>
  <si>
    <t>COM_4</t>
  </si>
  <si>
    <t>COM_5</t>
  </si>
  <si>
    <t>COM_6</t>
  </si>
  <si>
    <t>COM_7</t>
  </si>
  <si>
    <t>COM_8</t>
  </si>
  <si>
    <t>Est. de S. Petersburgo, S. Petersburgo</t>
  </si>
  <si>
    <t>Est. Fisth, Sochi</t>
  </si>
  <si>
    <t>MÁS DIF GOLES X</t>
  </si>
  <si>
    <t>MÁS GOLES X</t>
  </si>
  <si>
    <t>Est. de Kaliningrado, Kaliningrado</t>
  </si>
  <si>
    <t>Est. del Spartak, Moscú</t>
  </si>
  <si>
    <t>Est. de Nizhni Nóvgorod,  Nizhni Nóvgorod</t>
  </si>
  <si>
    <t>Est., Ciudad</t>
  </si>
  <si>
    <t>¡EMPATE! Selecciona el orden correcto.</t>
  </si>
  <si>
    <t>ADMINISTRADOR</t>
  </si>
  <si>
    <t>Equipo clasificado para OCTAVOS</t>
  </si>
  <si>
    <t>Equipo clasificado para SEMIFINALES</t>
  </si>
  <si>
    <t>OCTAVOS - Es exactamente el partido</t>
  </si>
  <si>
    <t>OCTAVOS - Signo 1X2</t>
  </si>
  <si>
    <t>Regla*</t>
  </si>
  <si>
    <t>OCTAVOS - Resultado exacto</t>
  </si>
  <si>
    <t>CUARTOS - Es exactamente el partido</t>
  </si>
  <si>
    <t>CUARTOS - Signo 1X2</t>
  </si>
  <si>
    <t>CUARTOS - Resultado exacto</t>
  </si>
  <si>
    <t>SEMIFINALES - Es exactamente el partido</t>
  </si>
  <si>
    <t>SEMIFINALES - Signo 1X2</t>
  </si>
  <si>
    <t>SEMIFINALES - Resultado exacto</t>
  </si>
  <si>
    <t>3º y 4º - Es exactamente el partido</t>
  </si>
  <si>
    <t>3º y 4º - Signo 1X2</t>
  </si>
  <si>
    <t>3º y 4º - Resultado exacto</t>
  </si>
  <si>
    <t>FINAL - Es exactamente el partido</t>
  </si>
  <si>
    <t>FINAL - Signo 1X2</t>
  </si>
  <si>
    <t>FINAL - Resultado exacto</t>
  </si>
  <si>
    <t>http://matejero.es/excel-porra-mundial-2018/</t>
  </si>
  <si>
    <t>* Leer las intrucciones que se pueden encontrar en:</t>
  </si>
  <si>
    <t>Miguel Angel Tejero</t>
  </si>
  <si>
    <t>Limitación de responsabilidad:</t>
  </si>
  <si>
    <t>Autor:</t>
  </si>
  <si>
    <t>http://www.matejero.es</t>
  </si>
  <si>
    <t>Gracias a la colaboración de SandruskDesign con el diseño: http://sandruskdesign.com/</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</si>
  <si>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Este archivo está disponible de manera gratuita y queda prohibida la venta del mismo. Si el archivo es compartido en internet, se debe mencionar el origen del mismo. El archivo no se debe editar salvo en los lugares establecidos para ello (introducir los resultados, el nombre, establecer la puntuaciones). Las formulas, la protección y la estructura no debe ser modificada.</t>
  </si>
  <si>
    <t>Volgogrado Arena, Volgogrado</t>
  </si>
  <si>
    <r>
      <rPr>
        <b/>
        <sz val="11"/>
        <color theme="1"/>
        <rFont val="Calibri"/>
        <family val="2"/>
        <scheme val="minor"/>
      </rPr>
      <t>Fecha de la útima versión:</t>
    </r>
    <r>
      <rPr>
        <sz val="11"/>
        <color theme="1"/>
        <rFont val="Calibri"/>
        <family val="2"/>
        <scheme val="minor"/>
      </rPr>
      <t xml:space="preserve"> 19/05/2018</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</si>
</sst>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quot;€&quot;;[Red]\-#,##0.00\ &quot;€&quot;"/>
  </numFmts>
  <fonts count="51" x14ac:knownFonts="1">
    <font>
      <sz val="11"/>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11"/>
      <color rgb="FF0070C0"/>
      <name val="Calibri"/>
      <family val="2"/>
      <scheme val="minor"/>
    </font>
    <font>
      <sz val="10"/>
      <color theme="1"/>
      <name val="Calibri"/>
      <family val="2"/>
      <scheme val="minor"/>
    </font>
    <font>
      <sz val="8"/>
      <color theme="1"/>
      <name val="Calibri"/>
      <family val="2"/>
      <scheme val="minor"/>
    </font>
    <font>
      <b/>
      <sz val="14"/>
      <color theme="1"/>
      <name val="Calibri"/>
      <family val="2"/>
      <scheme val="minor"/>
    </font>
    <font>
      <b/>
      <sz val="11"/>
      <color theme="0" tint="-0.14999847407452621"/>
      <name val="Calibri"/>
      <family val="2"/>
      <scheme val="minor"/>
    </font>
    <font>
      <b/>
      <sz val="12"/>
      <color theme="0" tint="-0.14999847407452621"/>
      <name val="Calibri"/>
      <family val="2"/>
      <scheme val="minor"/>
    </font>
    <font>
      <sz val="9"/>
      <color theme="0" tint="-0.14999847407452621"/>
      <name val="Arial"/>
      <family val="2"/>
    </font>
    <font>
      <b/>
      <sz val="24"/>
      <name val="Calibri"/>
      <family val="2"/>
      <scheme val="minor"/>
    </font>
    <font>
      <b/>
      <sz val="11"/>
      <color theme="0" tint="-4.9989318521683403E-2"/>
      <name val="Calibri"/>
      <family val="2"/>
      <scheme val="minor"/>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sz val="36"/>
      <color theme="0"/>
      <name val="Calibri"/>
      <family val="2"/>
      <scheme val="minor"/>
    </font>
    <font>
      <sz val="30"/>
      <color theme="0"/>
      <name val="Calibri"/>
      <family val="2"/>
      <scheme val="minor"/>
    </font>
    <font>
      <b/>
      <sz val="10"/>
      <color theme="3"/>
      <name val="Calibri"/>
      <family val="2"/>
      <scheme val="minor"/>
    </font>
    <font>
      <sz val="11"/>
      <name val="Calibri"/>
      <family val="2"/>
      <scheme val="minor"/>
    </font>
    <font>
      <sz val="10"/>
      <color theme="0" tint="-4.9989318521683403E-2"/>
      <name val="Calibri"/>
      <family val="2"/>
      <scheme val="minor"/>
    </font>
    <font>
      <sz val="12"/>
      <color theme="0"/>
      <name val="Calibri"/>
      <family val="2"/>
      <scheme val="minor"/>
    </font>
    <font>
      <b/>
      <sz val="12"/>
      <color theme="0"/>
      <name val="Calibri"/>
      <family val="2"/>
      <scheme val="minor"/>
    </font>
    <font>
      <b/>
      <sz val="16"/>
      <color theme="1"/>
      <name val="Calibri"/>
      <family val="2"/>
      <scheme val="minor"/>
    </font>
    <font>
      <sz val="11"/>
      <color theme="0" tint="-0.14999847407452621"/>
      <name val="Calibri"/>
      <family val="2"/>
      <scheme val="minor"/>
    </font>
    <font>
      <sz val="20"/>
      <color theme="0"/>
      <name val="Calibri"/>
      <family val="2"/>
      <scheme val="minor"/>
    </font>
    <font>
      <sz val="18"/>
      <color theme="0"/>
      <name val="Calibri"/>
      <family val="2"/>
      <scheme val="minor"/>
    </font>
    <font>
      <sz val="11"/>
      <color theme="0" tint="-4.9989318521683403E-2"/>
      <name val="Calibri"/>
      <family val="2"/>
      <scheme val="minor"/>
    </font>
    <font>
      <sz val="11"/>
      <color theme="0" tint="-0.249977111117893"/>
      <name val="Calibri"/>
      <family val="2"/>
      <scheme val="minor"/>
    </font>
    <font>
      <b/>
      <sz val="16"/>
      <name val="Calibri"/>
      <family val="2"/>
      <scheme val="minor"/>
    </font>
    <font>
      <b/>
      <sz val="12"/>
      <name val="Calibri"/>
      <family val="2"/>
      <scheme val="minor"/>
    </font>
    <font>
      <sz val="12"/>
      <name val="Calibri"/>
      <family val="2"/>
      <scheme val="minor"/>
    </font>
    <font>
      <sz val="14"/>
      <color theme="0"/>
      <name val="Calibri"/>
      <family val="2"/>
      <scheme val="minor"/>
    </font>
    <font>
      <sz val="16"/>
      <color theme="0"/>
      <name val="Calibri"/>
      <family val="2"/>
      <scheme val="minor"/>
    </font>
    <font>
      <sz val="8"/>
      <color theme="0" tint="-4.9989318521683403E-2"/>
      <name val="Calibri"/>
      <family val="2"/>
      <scheme val="minor"/>
    </font>
    <font>
      <b/>
      <sz val="10"/>
      <color theme="0" tint="-4.9989318521683403E-2"/>
      <name val="Calibri"/>
      <family val="2"/>
      <scheme val="minor"/>
    </font>
    <font>
      <b/>
      <sz val="24"/>
      <color theme="0"/>
      <name val="Calibri"/>
      <family val="2"/>
      <scheme val="minor"/>
    </font>
    <font>
      <b/>
      <sz val="10"/>
      <color theme="0"/>
      <name val="Calibri"/>
      <family val="2"/>
      <scheme val="minor"/>
    </font>
    <font>
      <b/>
      <sz val="8"/>
      <color theme="0"/>
      <name val="Calibri"/>
      <family val="2"/>
      <scheme val="minor"/>
    </font>
    <font>
      <b/>
      <sz val="9"/>
      <color theme="0"/>
      <name val="Calibri"/>
      <family val="2"/>
      <scheme val="minor"/>
    </font>
    <font>
      <sz val="8"/>
      <color theme="0"/>
      <name val="Calibri"/>
      <family val="2"/>
      <scheme val="minor"/>
    </font>
    <font>
      <sz val="9"/>
      <color theme="0"/>
      <name val="Calibri"/>
      <family val="2"/>
      <scheme val="minor"/>
    </font>
  </fonts>
  <fills count="2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rgb="FF006398"/>
        <bgColor indexed="64"/>
      </patternFill>
    </fill>
    <fill>
      <patternFill patternType="solid">
        <fgColor rgb="FFB4181D"/>
        <bgColor indexed="64"/>
      </patternFill>
    </fill>
    <fill>
      <patternFill patternType="solid">
        <fgColor rgb="FF008CD0"/>
        <bgColor indexed="64"/>
      </patternFill>
    </fill>
    <fill>
      <patternFill patternType="solid">
        <fgColor rgb="FFBDB18A"/>
        <bgColor indexed="64"/>
      </patternFill>
    </fill>
    <fill>
      <patternFill patternType="solid">
        <fgColor rgb="FF54357E"/>
        <bgColor indexed="64"/>
      </patternFill>
    </fill>
    <fill>
      <patternFill patternType="solid">
        <fgColor rgb="FF018948"/>
        <bgColor indexed="64"/>
      </patternFill>
    </fill>
    <fill>
      <patternFill patternType="solid">
        <fgColor rgb="FF1B8E91"/>
        <bgColor indexed="64"/>
      </patternFill>
    </fill>
    <fill>
      <patternFill patternType="solid">
        <fgColor rgb="FFF47921"/>
        <bgColor indexed="64"/>
      </patternFill>
    </fill>
    <fill>
      <patternFill patternType="solid">
        <fgColor rgb="FF34929A"/>
        <bgColor indexed="64"/>
      </patternFill>
    </fill>
    <fill>
      <patternFill patternType="solid">
        <fgColor rgb="FF3A6367"/>
        <bgColor indexed="64"/>
      </patternFill>
    </fill>
    <fill>
      <patternFill patternType="solid">
        <fgColor rgb="FFFFBE56"/>
        <bgColor indexed="64"/>
      </patternFill>
    </fill>
    <fill>
      <patternFill patternType="solid">
        <fgColor rgb="FFFF9D56"/>
        <bgColor indexed="64"/>
      </patternFill>
    </fill>
    <fill>
      <patternFill patternType="solid">
        <fgColor rgb="FFFF5A5C"/>
        <bgColor indexed="64"/>
      </patternFill>
    </fill>
    <fill>
      <patternFill patternType="solid">
        <fgColor rgb="FFFC5A5C"/>
        <bgColor indexed="64"/>
      </patternFill>
    </fill>
    <fill>
      <patternFill patternType="solid">
        <fgColor rgb="FFFF0000"/>
        <bgColor indexed="64"/>
      </patternFill>
    </fill>
    <fill>
      <patternFill patternType="solid">
        <fgColor theme="1"/>
        <bgColor indexed="64"/>
      </patternFill>
    </fill>
    <fill>
      <patternFill patternType="solid">
        <fgColor rgb="FFA10E23"/>
        <bgColor indexed="64"/>
      </patternFill>
    </fill>
    <fill>
      <patternFill patternType="solid">
        <fgColor rgb="FF3A6366"/>
        <bgColor indexed="64"/>
      </patternFill>
    </fill>
    <fill>
      <patternFill patternType="solid">
        <fgColor rgb="FF44777B"/>
        <bgColor indexed="64"/>
      </patternFill>
    </fill>
  </fills>
  <borders count="56">
    <border>
      <left/>
      <right/>
      <top/>
      <bottom/>
      <diagonal/>
    </border>
    <border>
      <left style="thin">
        <color auto="1"/>
      </left>
      <right/>
      <top/>
      <bottom/>
      <diagonal/>
    </border>
    <border>
      <left/>
      <right style="thin">
        <color auto="1"/>
      </right>
      <top/>
      <bottom/>
      <diagonal/>
    </border>
    <border>
      <left style="thin">
        <color auto="1"/>
      </left>
      <right/>
      <top style="thin">
        <color auto="1"/>
      </top>
      <bottom/>
      <diagonal/>
    </border>
    <border>
      <left/>
      <right/>
      <top/>
      <bottom style="thin">
        <color theme="0"/>
      </bottom>
      <diagonal/>
    </border>
    <border>
      <left/>
      <right/>
      <top style="thin">
        <color theme="0"/>
      </top>
      <bottom style="thin">
        <color theme="0"/>
      </bottom>
      <diagonal/>
    </border>
    <border>
      <left/>
      <right/>
      <top style="thin">
        <color theme="0"/>
      </top>
      <bottom/>
      <diagonal/>
    </border>
    <border>
      <left/>
      <right style="thin">
        <color theme="0"/>
      </right>
      <top/>
      <bottom style="thin">
        <color theme="0"/>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style="thin">
        <color auto="1"/>
      </top>
      <bottom/>
      <diagonal/>
    </border>
    <border>
      <left style="medium">
        <color auto="1"/>
      </left>
      <right style="medium">
        <color auto="1"/>
      </right>
      <top style="medium">
        <color auto="1"/>
      </top>
      <bottom style="medium">
        <color auto="1"/>
      </bottom>
      <diagonal/>
    </border>
    <border>
      <left/>
      <right style="thin">
        <color theme="0"/>
      </right>
      <top style="thin">
        <color theme="0"/>
      </top>
      <bottom style="thin">
        <color theme="0"/>
      </bottom>
      <diagonal/>
    </border>
    <border>
      <left style="thin">
        <color theme="0"/>
      </left>
      <right/>
      <top/>
      <bottom/>
      <diagonal/>
    </border>
    <border>
      <left style="thin">
        <color theme="0"/>
      </left>
      <right/>
      <top style="thin">
        <color theme="0"/>
      </top>
      <bottom style="thin">
        <color theme="0"/>
      </bottom>
      <diagonal/>
    </border>
    <border>
      <left style="thin">
        <color theme="0"/>
      </left>
      <right/>
      <top/>
      <bottom style="thin">
        <color theme="0"/>
      </bottom>
      <diagonal/>
    </border>
    <border>
      <left/>
      <right style="thin">
        <color theme="0"/>
      </right>
      <top style="thin">
        <color theme="0"/>
      </top>
      <bottom/>
      <diagonal/>
    </border>
    <border>
      <left style="thin">
        <color theme="0"/>
      </left>
      <right/>
      <top style="thin">
        <color theme="0"/>
      </top>
      <bottom/>
      <diagonal/>
    </border>
    <border>
      <left/>
      <right/>
      <top style="thin">
        <color auto="1"/>
      </top>
      <bottom/>
      <diagonal/>
    </border>
    <border>
      <left/>
      <right/>
      <top/>
      <bottom style="thin">
        <color auto="1"/>
      </bottom>
      <diagonal/>
    </border>
    <border>
      <left style="thin">
        <color auto="1"/>
      </left>
      <right style="thin">
        <color theme="0"/>
      </right>
      <top style="thin">
        <color auto="1"/>
      </top>
      <bottom/>
      <diagonal/>
    </border>
    <border>
      <left style="thin">
        <color theme="0"/>
      </left>
      <right style="thin">
        <color theme="0"/>
      </right>
      <top style="thin">
        <color auto="1"/>
      </top>
      <bottom/>
      <diagonal/>
    </border>
    <border>
      <left style="thin">
        <color theme="0"/>
      </left>
      <right style="thin">
        <color auto="1"/>
      </right>
      <top style="thin">
        <color auto="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bottom style="thin">
        <color theme="0" tint="-4.9989318521683403E-2"/>
      </bottom>
      <diagonal/>
    </border>
    <border>
      <left style="thin">
        <color theme="0" tint="-0.14999847407452621"/>
      </left>
      <right/>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right/>
      <top style="thin">
        <color theme="0"/>
      </top>
      <bottom style="thin">
        <color theme="0" tint="-0.14999847407452621"/>
      </bottom>
      <diagonal/>
    </border>
    <border>
      <left style="thin">
        <color theme="0"/>
      </left>
      <right style="thin">
        <color theme="0" tint="-0.14999847407452621"/>
      </right>
      <top style="thin">
        <color theme="0"/>
      </top>
      <bottom style="thin">
        <color theme="0" tint="-0.14999847407452621"/>
      </bottom>
      <diagonal/>
    </border>
    <border>
      <left style="thin">
        <color theme="0" tint="-0.14999847407452621"/>
      </left>
      <right style="thin">
        <color theme="0"/>
      </right>
      <top style="thin">
        <color theme="0"/>
      </top>
      <bottom style="thin">
        <color theme="0" tint="-0.14999847407452621"/>
      </bottom>
      <diagonal/>
    </border>
    <border>
      <left style="thin">
        <color theme="0"/>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right>
      <top style="thin">
        <color theme="0" tint="-0.14999847407452621"/>
      </top>
      <bottom style="thin">
        <color theme="0" tint="-0.14999847407452621"/>
      </bottom>
      <diagonal/>
    </border>
    <border>
      <left style="thin">
        <color theme="0"/>
      </left>
      <right style="thin">
        <color theme="0" tint="-0.14999847407452621"/>
      </right>
      <top/>
      <bottom style="thin">
        <color theme="0" tint="-0.14999847407452621"/>
      </bottom>
      <diagonal/>
    </border>
    <border>
      <left style="thin">
        <color theme="0" tint="-0.14999847407452621"/>
      </left>
      <right style="thin">
        <color theme="0"/>
      </right>
      <top/>
      <bottom style="thin">
        <color theme="0" tint="-0.14999847407452621"/>
      </bottom>
      <diagonal/>
    </border>
    <border>
      <left style="thin">
        <color theme="0"/>
      </left>
      <right style="thin">
        <color theme="0" tint="-0.14999847407452621"/>
      </right>
      <top style="thin">
        <color theme="0" tint="-0.14999847407452621"/>
      </top>
      <bottom style="thin">
        <color theme="0"/>
      </bottom>
      <diagonal/>
    </border>
    <border>
      <left style="thin">
        <color theme="0" tint="-0.14999847407452621"/>
      </left>
      <right style="thin">
        <color theme="0"/>
      </right>
      <top style="thin">
        <color theme="0" tint="-0.14999847407452621"/>
      </top>
      <bottom style="thin">
        <color theme="0"/>
      </bottom>
      <diagonal/>
    </border>
    <border>
      <left style="thin">
        <color theme="0"/>
      </left>
      <right style="thin">
        <color theme="0" tint="-0.14999847407452621"/>
      </right>
      <top style="thin">
        <color theme="0"/>
      </top>
      <bottom style="thin">
        <color theme="0"/>
      </bottom>
      <diagonal/>
    </border>
    <border>
      <left style="thin">
        <color theme="0" tint="-0.14999847407452621"/>
      </left>
      <right style="thin">
        <color theme="0"/>
      </right>
      <top style="thin">
        <color theme="0"/>
      </top>
      <bottom style="thin">
        <color theme="0"/>
      </bottom>
      <diagonal/>
    </border>
    <border>
      <left style="thin">
        <color theme="0" tint="-0.14999847407452621"/>
      </left>
      <right/>
      <top style="thin">
        <color theme="0" tint="-0.14999847407452621"/>
      </top>
      <bottom style="thin">
        <color theme="0"/>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thin">
        <color rgb="FFFF0000"/>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style="thin">
        <color rgb="FFFF0000"/>
      </right>
      <top/>
      <bottom style="thin">
        <color rgb="FFFF0000"/>
      </bottom>
      <diagonal/>
    </border>
  </borders>
  <cellStyleXfs count="3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651">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left" indent="1"/>
    </xf>
    <xf numFmtId="0" fontId="7" fillId="2" borderId="0" xfId="0" applyFont="1" applyFill="1" applyAlignment="1">
      <alignment horizontal="left" indent="1"/>
    </xf>
    <xf numFmtId="0" fontId="0" fillId="0" borderId="0" xfId="0" applyFill="1" applyAlignment="1">
      <alignment horizontal="left" indent="1"/>
    </xf>
    <xf numFmtId="0" fontId="0" fillId="0" borderId="0" xfId="0" applyFill="1" applyBorder="1" applyAlignment="1">
      <alignment horizontal="left" indent="1"/>
    </xf>
    <xf numFmtId="0" fontId="13" fillId="0" borderId="0" xfId="0" applyFont="1"/>
    <xf numFmtId="0" fontId="0" fillId="3" borderId="14" xfId="0" applyFill="1" applyBorder="1"/>
    <xf numFmtId="0" fontId="0" fillId="2" borderId="0" xfId="0" applyFill="1" applyAlignment="1">
      <alignment horizontal="center"/>
    </xf>
    <xf numFmtId="0" fontId="0" fillId="4" borderId="0" xfId="0" applyFill="1"/>
    <xf numFmtId="0" fontId="0" fillId="0" borderId="0" xfId="0" applyFill="1"/>
    <xf numFmtId="0" fontId="7" fillId="0" borderId="0" xfId="0" applyFont="1" applyFill="1"/>
    <xf numFmtId="0" fontId="0" fillId="5" borderId="0" xfId="0" applyFill="1"/>
    <xf numFmtId="0" fontId="0" fillId="5" borderId="0" xfId="0" applyFill="1" applyProtection="1">
      <protection hidden="1"/>
    </xf>
    <xf numFmtId="0" fontId="0" fillId="5" borderId="0" xfId="0" applyFill="1" applyAlignment="1">
      <alignment horizontal="center"/>
    </xf>
    <xf numFmtId="0" fontId="0" fillId="5" borderId="10" xfId="0" applyFill="1" applyBorder="1"/>
    <xf numFmtId="0" fontId="0" fillId="5" borderId="0" xfId="0" applyFill="1" applyBorder="1"/>
    <xf numFmtId="0" fontId="9" fillId="5" borderId="0" xfId="0" applyFont="1" applyFill="1" applyBorder="1" applyAlignment="1" applyProtection="1">
      <alignment horizontal="center"/>
      <protection hidden="1"/>
    </xf>
    <xf numFmtId="0" fontId="9" fillId="5" borderId="0" xfId="0" applyFont="1" applyFill="1" applyAlignment="1" applyProtection="1">
      <alignment horizontal="center"/>
      <protection hidden="1"/>
    </xf>
    <xf numFmtId="0" fontId="2" fillId="5" borderId="0" xfId="0" applyFont="1" applyFill="1" applyBorder="1" applyAlignment="1">
      <alignment horizontal="centerContinuous" vertical="center"/>
    </xf>
    <xf numFmtId="0" fontId="2" fillId="5" borderId="0" xfId="0" applyFont="1" applyFill="1" applyBorder="1"/>
    <xf numFmtId="0" fontId="2" fillId="5" borderId="0" xfId="0" applyFont="1" applyFill="1" applyBorder="1" applyAlignment="1">
      <alignment horizontal="right"/>
    </xf>
    <xf numFmtId="0" fontId="2" fillId="5" borderId="0" xfId="0" applyFont="1" applyFill="1" applyBorder="1" applyAlignment="1">
      <alignment horizontal="center" vertical="center"/>
    </xf>
    <xf numFmtId="0" fontId="7" fillId="5" borderId="4" xfId="0" applyFont="1" applyFill="1" applyBorder="1" applyAlignment="1" applyProtection="1">
      <alignment horizontal="left" vertical="center"/>
      <protection hidden="1"/>
    </xf>
    <xf numFmtId="0" fontId="7" fillId="5" borderId="4" xfId="0" applyFont="1" applyFill="1" applyBorder="1" applyAlignment="1" applyProtection="1">
      <alignment horizontal="center" vertical="center"/>
      <protection hidden="1"/>
    </xf>
    <xf numFmtId="0" fontId="2" fillId="5" borderId="0" xfId="0" applyFont="1" applyFill="1"/>
    <xf numFmtId="0" fontId="7" fillId="5" borderId="0" xfId="0" applyFont="1" applyFill="1" applyBorder="1" applyAlignment="1" applyProtection="1">
      <alignment horizontal="left" vertical="center"/>
      <protection hidden="1"/>
    </xf>
    <xf numFmtId="0" fontId="7" fillId="5" borderId="0" xfId="0" applyFont="1" applyFill="1" applyBorder="1" applyAlignment="1" applyProtection="1">
      <alignment horizontal="center" vertical="center"/>
      <protection hidden="1"/>
    </xf>
    <xf numFmtId="0" fontId="20" fillId="5" borderId="0" xfId="0" applyFont="1" applyFill="1" applyBorder="1" applyAlignment="1">
      <alignment horizontal="center" vertical="center"/>
    </xf>
    <xf numFmtId="0" fontId="21" fillId="5" borderId="0" xfId="0" applyFont="1" applyFill="1" applyBorder="1" applyAlignment="1" applyProtection="1">
      <alignment horizontal="center" vertical="center"/>
      <protection hidden="1"/>
    </xf>
    <xf numFmtId="0" fontId="21" fillId="5" borderId="0" xfId="0" applyFont="1" applyFill="1" applyAlignment="1" applyProtection="1">
      <alignment horizontal="center" vertical="center"/>
      <protection hidden="1"/>
    </xf>
    <xf numFmtId="0" fontId="2" fillId="5" borderId="0" xfId="0" applyFont="1" applyFill="1" applyBorder="1" applyAlignment="1">
      <alignment horizontal="centerContinuous" vertical="center" wrapText="1"/>
    </xf>
    <xf numFmtId="0" fontId="17" fillId="5" borderId="0" xfId="0" applyFont="1" applyFill="1" applyBorder="1" applyAlignment="1">
      <alignment horizontal="center" vertical="center" wrapText="1"/>
    </xf>
    <xf numFmtId="0" fontId="27" fillId="5" borderId="0" xfId="0" applyFont="1" applyFill="1" applyAlignment="1">
      <alignment horizontal="center" vertical="center"/>
    </xf>
    <xf numFmtId="0" fontId="27" fillId="5" borderId="0" xfId="0" applyFont="1" applyFill="1" applyBorder="1" applyAlignment="1">
      <alignment horizontal="center" vertical="center"/>
    </xf>
    <xf numFmtId="0" fontId="11" fillId="5" borderId="0" xfId="0" applyFont="1" applyFill="1" applyAlignment="1">
      <alignment horizontal="center" vertical="center"/>
    </xf>
    <xf numFmtId="0" fontId="9" fillId="5" borderId="0" xfId="0" applyFont="1" applyFill="1" applyBorder="1" applyAlignment="1">
      <alignment horizontal="centerContinuous" vertical="center"/>
    </xf>
    <xf numFmtId="0" fontId="8" fillId="5" borderId="4" xfId="0" applyFont="1" applyFill="1" applyBorder="1" applyAlignment="1" applyProtection="1">
      <alignment horizontal="center" vertical="center"/>
      <protection hidden="1"/>
    </xf>
    <xf numFmtId="0" fontId="28" fillId="5" borderId="0" xfId="0" applyFont="1" applyFill="1" applyBorder="1" applyAlignment="1" applyProtection="1">
      <alignment horizontal="center" vertical="center"/>
      <protection hidden="1"/>
    </xf>
    <xf numFmtId="0" fontId="28" fillId="5" borderId="0" xfId="0" applyFont="1" applyFill="1" applyBorder="1" applyAlignment="1" applyProtection="1">
      <alignment horizontal="left" vertical="center"/>
      <protection hidden="1"/>
    </xf>
    <xf numFmtId="0" fontId="9" fillId="5" borderId="0" xfId="0" applyFont="1" applyFill="1" applyBorder="1" applyAlignment="1" applyProtection="1">
      <alignment horizontal="center" vertical="center"/>
      <protection hidden="1"/>
    </xf>
    <xf numFmtId="0" fontId="28" fillId="5" borderId="1" xfId="0" applyFont="1" applyFill="1" applyBorder="1" applyAlignment="1" applyProtection="1">
      <alignment horizontal="center" vertical="center"/>
      <protection hidden="1"/>
    </xf>
    <xf numFmtId="0" fontId="28" fillId="5" borderId="11" xfId="0" applyFont="1" applyFill="1" applyBorder="1" applyAlignment="1" applyProtection="1">
      <alignment horizontal="center" vertical="center"/>
      <protection hidden="1"/>
    </xf>
    <xf numFmtId="0" fontId="28" fillId="5" borderId="22" xfId="0" applyFont="1" applyFill="1" applyBorder="1" applyAlignment="1" applyProtection="1">
      <alignment horizontal="left" vertical="center"/>
      <protection hidden="1"/>
    </xf>
    <xf numFmtId="0" fontId="9" fillId="5" borderId="22" xfId="0" applyFont="1" applyFill="1" applyBorder="1" applyAlignment="1" applyProtection="1">
      <alignment horizontal="center" vertical="center"/>
      <protection hidden="1"/>
    </xf>
    <xf numFmtId="0" fontId="28" fillId="5" borderId="22" xfId="0" applyFont="1" applyFill="1" applyBorder="1" applyAlignment="1" applyProtection="1">
      <alignment horizontal="center" vertical="center"/>
      <protection hidden="1"/>
    </xf>
    <xf numFmtId="0" fontId="28" fillId="5" borderId="2" xfId="0" applyFont="1" applyFill="1" applyBorder="1" applyAlignment="1" applyProtection="1">
      <alignment horizontal="center" vertical="center"/>
      <protection hidden="1"/>
    </xf>
    <xf numFmtId="0" fontId="28" fillId="5" borderId="12" xfId="0" applyFont="1" applyFill="1" applyBorder="1" applyAlignment="1" applyProtection="1">
      <alignment horizontal="center" vertical="center"/>
      <protection hidden="1"/>
    </xf>
    <xf numFmtId="0" fontId="9" fillId="5" borderId="0" xfId="0" applyFont="1" applyFill="1" applyBorder="1" applyAlignment="1" applyProtection="1">
      <alignment horizontal="left" vertical="center"/>
      <protection hidden="1"/>
    </xf>
    <xf numFmtId="0" fontId="9" fillId="5" borderId="1" xfId="0" applyFont="1" applyFill="1" applyBorder="1" applyAlignment="1" applyProtection="1">
      <alignment horizontal="center" vertical="center"/>
      <protection hidden="1"/>
    </xf>
    <xf numFmtId="0" fontId="9" fillId="5" borderId="2" xfId="0" applyFont="1" applyFill="1" applyBorder="1" applyAlignment="1" applyProtection="1">
      <alignment horizontal="center" vertical="center"/>
      <protection hidden="1"/>
    </xf>
    <xf numFmtId="0" fontId="8" fillId="6" borderId="11" xfId="0" applyFont="1" applyFill="1" applyBorder="1" applyAlignment="1" applyProtection="1">
      <alignment horizontal="center" vertical="center"/>
      <protection hidden="1"/>
    </xf>
    <xf numFmtId="0" fontId="8" fillId="6" borderId="22" xfId="0" applyFont="1" applyFill="1" applyBorder="1" applyAlignment="1" applyProtection="1">
      <alignment horizontal="left" vertical="center"/>
      <protection hidden="1"/>
    </xf>
    <xf numFmtId="0" fontId="8" fillId="6" borderId="22" xfId="0" applyFont="1" applyFill="1" applyBorder="1" applyAlignment="1" applyProtection="1">
      <alignment horizontal="center" vertical="center"/>
      <protection hidden="1"/>
    </xf>
    <xf numFmtId="0" fontId="8" fillId="6" borderId="12" xfId="0" applyFont="1" applyFill="1" applyBorder="1" applyAlignment="1" applyProtection="1">
      <alignment horizontal="center" vertical="center"/>
      <protection hidden="1"/>
    </xf>
    <xf numFmtId="0" fontId="8" fillId="5" borderId="0" xfId="0" applyFont="1" applyFill="1" applyBorder="1" applyAlignment="1" applyProtection="1">
      <alignment horizontal="center" vertical="center"/>
      <protection hidden="1"/>
    </xf>
    <xf numFmtId="0" fontId="8" fillId="10" borderId="9" xfId="0" applyFont="1" applyFill="1" applyBorder="1" applyAlignment="1" applyProtection="1">
      <alignment horizontal="center"/>
      <protection locked="0"/>
    </xf>
    <xf numFmtId="0" fontId="8" fillId="11" borderId="9" xfId="0" applyFont="1" applyFill="1" applyBorder="1" applyAlignment="1" applyProtection="1">
      <alignment horizontal="center" vertical="center"/>
      <protection locked="0"/>
    </xf>
    <xf numFmtId="0" fontId="8" fillId="14" borderId="6" xfId="0" applyFont="1" applyFill="1" applyBorder="1" applyAlignment="1" applyProtection="1">
      <alignment horizontal="center" vertical="center"/>
      <protection locked="0"/>
    </xf>
    <xf numFmtId="0" fontId="8" fillId="14" borderId="0" xfId="0" applyFont="1" applyFill="1" applyBorder="1" applyAlignment="1" applyProtection="1">
      <alignment horizontal="center" vertical="center"/>
      <protection locked="0"/>
    </xf>
    <xf numFmtId="0" fontId="8" fillId="14" borderId="4" xfId="0" applyFont="1" applyFill="1" applyBorder="1" applyAlignment="1" applyProtection="1">
      <alignment horizontal="center" vertical="center"/>
      <protection locked="0"/>
    </xf>
    <xf numFmtId="0" fontId="8" fillId="15" borderId="6" xfId="0" applyFont="1" applyFill="1" applyBorder="1" applyAlignment="1" applyProtection="1">
      <alignment horizontal="center" vertical="center"/>
      <protection locked="0"/>
    </xf>
    <xf numFmtId="0" fontId="7" fillId="15" borderId="19" xfId="0" applyFont="1" applyFill="1" applyBorder="1" applyProtection="1"/>
    <xf numFmtId="0" fontId="8" fillId="15" borderId="0" xfId="0" applyFont="1" applyFill="1" applyBorder="1" applyAlignment="1" applyProtection="1">
      <alignment horizontal="center" vertical="center"/>
      <protection locked="0"/>
    </xf>
    <xf numFmtId="0" fontId="7" fillId="15" borderId="10" xfId="0" applyFont="1" applyFill="1" applyBorder="1" applyProtection="1"/>
    <xf numFmtId="0" fontId="8" fillId="15" borderId="4" xfId="0" applyFont="1" applyFill="1" applyBorder="1" applyAlignment="1" applyProtection="1">
      <alignment horizontal="center" vertical="center"/>
      <protection locked="0"/>
    </xf>
    <xf numFmtId="0" fontId="7" fillId="15" borderId="7" xfId="0" applyFont="1" applyFill="1" applyBorder="1" applyProtection="1"/>
    <xf numFmtId="0" fontId="7" fillId="16" borderId="19" xfId="0" applyFont="1" applyFill="1" applyBorder="1" applyAlignment="1">
      <alignment horizontal="left"/>
    </xf>
    <xf numFmtId="0" fontId="7" fillId="16" borderId="7" xfId="0" applyFont="1" applyFill="1" applyBorder="1" applyAlignment="1">
      <alignment horizontal="left"/>
    </xf>
    <xf numFmtId="0" fontId="7" fillId="17" borderId="15" xfId="0" applyFont="1" applyFill="1" applyBorder="1" applyAlignment="1" applyProtection="1">
      <alignment vertical="center"/>
    </xf>
    <xf numFmtId="0" fontId="7" fillId="18" borderId="15" xfId="0" applyFont="1" applyFill="1" applyBorder="1" applyAlignment="1" applyProtection="1">
      <alignment vertical="center"/>
    </xf>
    <xf numFmtId="0" fontId="0" fillId="0" borderId="0" xfId="0"/>
    <xf numFmtId="0" fontId="0" fillId="3" borderId="0" xfId="0" applyFill="1"/>
    <xf numFmtId="0" fontId="0" fillId="3" borderId="0" xfId="0" applyFont="1" applyFill="1"/>
    <xf numFmtId="0" fontId="33" fillId="3" borderId="0" xfId="0" applyFont="1" applyFill="1"/>
    <xf numFmtId="0" fontId="33" fillId="2" borderId="0" xfId="0" applyFont="1" applyFill="1"/>
    <xf numFmtId="0" fontId="0" fillId="2" borderId="0" xfId="0" applyFill="1" applyAlignment="1">
      <alignment horizontal="center" vertical="center"/>
    </xf>
    <xf numFmtId="0" fontId="0" fillId="0" borderId="0" xfId="0" applyFill="1" applyAlignment="1">
      <alignment horizontal="left" wrapText="1" indent="1"/>
    </xf>
    <xf numFmtId="0" fontId="7" fillId="7" borderId="20" xfId="0" applyFont="1" applyFill="1" applyBorder="1" applyAlignment="1" applyProtection="1">
      <alignment horizontal="right"/>
      <protection hidden="1"/>
    </xf>
    <xf numFmtId="0" fontId="7" fillId="7" borderId="0" xfId="0" applyFont="1" applyFill="1" applyBorder="1" applyAlignment="1" applyProtection="1">
      <alignment horizontal="right"/>
      <protection hidden="1"/>
    </xf>
    <xf numFmtId="0" fontId="7" fillId="7" borderId="16" xfId="0" applyFont="1" applyFill="1" applyBorder="1" applyAlignment="1" applyProtection="1">
      <alignment horizontal="right"/>
      <protection hidden="1"/>
    </xf>
    <xf numFmtId="0" fontId="7" fillId="7" borderId="4" xfId="0" applyFont="1" applyFill="1" applyBorder="1" applyAlignment="1" applyProtection="1">
      <alignment horizontal="right"/>
      <protection hidden="1"/>
    </xf>
    <xf numFmtId="0" fontId="7" fillId="5" borderId="0" xfId="0" applyFont="1" applyFill="1" applyBorder="1" applyAlignment="1" applyProtection="1">
      <alignment horizontal="right"/>
      <protection hidden="1"/>
    </xf>
    <xf numFmtId="0" fontId="7" fillId="8" borderId="6" xfId="0" applyFont="1" applyFill="1" applyBorder="1" applyAlignment="1" applyProtection="1">
      <alignment horizontal="right" vertical="center"/>
      <protection hidden="1"/>
    </xf>
    <xf numFmtId="0" fontId="7" fillId="8" borderId="0" xfId="0" applyFont="1" applyFill="1" applyBorder="1" applyAlignment="1" applyProtection="1">
      <alignment horizontal="right" vertical="center"/>
      <protection hidden="1"/>
    </xf>
    <xf numFmtId="0" fontId="7" fillId="8" borderId="4" xfId="0" applyFont="1" applyFill="1" applyBorder="1" applyAlignment="1" applyProtection="1">
      <alignment horizontal="right" vertical="center"/>
      <protection hidden="1"/>
    </xf>
    <xf numFmtId="0" fontId="7" fillId="9" borderId="6" xfId="0" applyFont="1" applyFill="1" applyBorder="1" applyAlignment="1" applyProtection="1">
      <alignment horizontal="right"/>
      <protection hidden="1"/>
    </xf>
    <xf numFmtId="0" fontId="7" fillId="9" borderId="0" xfId="0" applyFont="1" applyFill="1" applyBorder="1" applyAlignment="1" applyProtection="1">
      <alignment horizontal="right"/>
      <protection hidden="1"/>
    </xf>
    <xf numFmtId="0" fontId="7" fillId="9" borderId="4" xfId="0" applyFont="1" applyFill="1" applyBorder="1" applyAlignment="1" applyProtection="1">
      <alignment horizontal="right"/>
      <protection hidden="1"/>
    </xf>
    <xf numFmtId="0" fontId="7" fillId="10" borderId="6" xfId="0" applyFont="1" applyFill="1" applyBorder="1" applyAlignment="1" applyProtection="1">
      <alignment horizontal="right"/>
      <protection hidden="1"/>
    </xf>
    <xf numFmtId="0" fontId="7" fillId="10" borderId="0" xfId="0" applyFont="1" applyFill="1" applyBorder="1" applyAlignment="1" applyProtection="1">
      <alignment horizontal="right"/>
      <protection hidden="1"/>
    </xf>
    <xf numFmtId="0" fontId="7" fillId="10" borderId="4" xfId="0" applyFont="1" applyFill="1" applyBorder="1" applyAlignment="1" applyProtection="1">
      <alignment horizontal="right"/>
      <protection hidden="1"/>
    </xf>
    <xf numFmtId="0" fontId="7" fillId="11" borderId="6" xfId="0" applyFont="1" applyFill="1" applyBorder="1" applyAlignment="1" applyProtection="1">
      <alignment horizontal="right" vertical="center"/>
      <protection hidden="1"/>
    </xf>
    <xf numFmtId="0" fontId="7" fillId="11" borderId="0" xfId="0" applyFont="1" applyFill="1" applyBorder="1" applyAlignment="1" applyProtection="1">
      <alignment horizontal="right" vertical="center"/>
      <protection hidden="1"/>
    </xf>
    <xf numFmtId="0" fontId="7" fillId="11" borderId="4" xfId="0" applyFont="1" applyFill="1" applyBorder="1" applyAlignment="1" applyProtection="1">
      <alignment horizontal="right" vertical="center"/>
      <protection hidden="1"/>
    </xf>
    <xf numFmtId="0" fontId="7" fillId="5" borderId="4" xfId="0" applyFont="1" applyFill="1" applyBorder="1" applyAlignment="1" applyProtection="1">
      <alignment horizontal="right"/>
      <protection hidden="1"/>
    </xf>
    <xf numFmtId="0" fontId="7" fillId="12" borderId="0" xfId="0" applyFont="1" applyFill="1" applyBorder="1" applyAlignment="1" applyProtection="1">
      <alignment horizontal="right" vertical="center"/>
      <protection hidden="1"/>
    </xf>
    <xf numFmtId="0" fontId="7" fillId="12" borderId="4" xfId="0" applyFont="1" applyFill="1" applyBorder="1" applyAlignment="1" applyProtection="1">
      <alignment horizontal="right" vertical="center"/>
      <protection hidden="1"/>
    </xf>
    <xf numFmtId="0" fontId="7" fillId="13" borderId="6" xfId="0" applyFont="1" applyFill="1" applyBorder="1" applyAlignment="1" applyProtection="1">
      <alignment horizontal="right" vertical="center"/>
      <protection hidden="1"/>
    </xf>
    <xf numFmtId="0" fontId="7" fillId="13" borderId="0" xfId="0" applyFont="1" applyFill="1" applyBorder="1" applyAlignment="1" applyProtection="1">
      <alignment horizontal="right" vertical="center"/>
      <protection hidden="1"/>
    </xf>
    <xf numFmtId="0" fontId="7" fillId="13" borderId="4" xfId="0" applyFont="1" applyFill="1" applyBorder="1" applyAlignment="1" applyProtection="1">
      <alignment horizontal="right" vertical="center"/>
      <protection hidden="1"/>
    </xf>
    <xf numFmtId="0" fontId="7" fillId="7" borderId="19" xfId="0" applyFont="1" applyFill="1" applyBorder="1" applyAlignment="1" applyProtection="1">
      <alignment horizontal="left"/>
      <protection hidden="1"/>
    </xf>
    <xf numFmtId="0" fontId="7" fillId="7" borderId="10" xfId="0" applyFont="1" applyFill="1" applyBorder="1" applyAlignment="1" applyProtection="1">
      <alignment horizontal="left"/>
      <protection hidden="1"/>
    </xf>
    <xf numFmtId="0" fontId="7" fillId="7" borderId="7" xfId="0" applyFont="1" applyFill="1" applyBorder="1" applyAlignment="1" applyProtection="1">
      <alignment horizontal="left"/>
      <protection hidden="1"/>
    </xf>
    <xf numFmtId="0" fontId="7" fillId="5" borderId="0" xfId="0" applyFont="1" applyFill="1" applyBorder="1" applyAlignment="1" applyProtection="1">
      <alignment horizontal="left"/>
      <protection hidden="1"/>
    </xf>
    <xf numFmtId="0" fontId="7" fillId="8" borderId="19" xfId="0" applyFont="1" applyFill="1" applyBorder="1" applyAlignment="1" applyProtection="1">
      <alignment horizontal="left" vertical="center"/>
      <protection hidden="1"/>
    </xf>
    <xf numFmtId="0" fontId="7" fillId="8" borderId="10" xfId="0" applyFont="1" applyFill="1" applyBorder="1" applyAlignment="1" applyProtection="1">
      <alignment horizontal="left" vertical="center"/>
      <protection hidden="1"/>
    </xf>
    <xf numFmtId="0" fontId="7" fillId="8" borderId="7" xfId="0" applyFont="1" applyFill="1" applyBorder="1" applyAlignment="1" applyProtection="1">
      <alignment horizontal="left" vertical="center"/>
      <protection hidden="1"/>
    </xf>
    <xf numFmtId="0" fontId="7" fillId="9" borderId="19" xfId="0" applyFont="1" applyFill="1" applyBorder="1" applyAlignment="1" applyProtection="1">
      <alignment horizontal="left"/>
      <protection hidden="1"/>
    </xf>
    <xf numFmtId="0" fontId="7" fillId="9" borderId="10" xfId="0" applyFont="1" applyFill="1" applyBorder="1" applyAlignment="1" applyProtection="1">
      <alignment horizontal="left"/>
      <protection hidden="1"/>
    </xf>
    <xf numFmtId="0" fontId="7" fillId="9" borderId="7" xfId="0" applyFont="1" applyFill="1" applyBorder="1" applyAlignment="1" applyProtection="1">
      <alignment horizontal="left"/>
      <protection hidden="1"/>
    </xf>
    <xf numFmtId="0" fontId="7" fillId="10" borderId="19" xfId="0" applyFont="1" applyFill="1" applyBorder="1" applyAlignment="1" applyProtection="1">
      <alignment horizontal="left"/>
      <protection hidden="1"/>
    </xf>
    <xf numFmtId="0" fontId="7" fillId="10" borderId="10" xfId="0" applyFont="1" applyFill="1" applyBorder="1" applyAlignment="1" applyProtection="1">
      <alignment horizontal="left"/>
      <protection hidden="1"/>
    </xf>
    <xf numFmtId="0" fontId="7" fillId="10" borderId="7" xfId="0" applyFont="1" applyFill="1" applyBorder="1" applyAlignment="1" applyProtection="1">
      <alignment horizontal="left"/>
      <protection hidden="1"/>
    </xf>
    <xf numFmtId="0" fontId="7" fillId="11" borderId="19" xfId="0" applyFont="1" applyFill="1" applyBorder="1" applyAlignment="1" applyProtection="1">
      <alignment horizontal="left" vertical="center"/>
      <protection hidden="1"/>
    </xf>
    <xf numFmtId="0" fontId="7" fillId="11" borderId="10" xfId="0" applyFont="1" applyFill="1" applyBorder="1" applyAlignment="1" applyProtection="1">
      <alignment horizontal="left" vertical="center"/>
      <protection hidden="1"/>
    </xf>
    <xf numFmtId="0" fontId="7" fillId="11" borderId="7" xfId="0" applyFont="1" applyFill="1" applyBorder="1" applyAlignment="1" applyProtection="1">
      <alignment horizontal="left" vertical="center"/>
      <protection hidden="1"/>
    </xf>
    <xf numFmtId="0" fontId="7" fillId="5" borderId="4" xfId="0" applyFont="1" applyFill="1" applyBorder="1" applyAlignment="1" applyProtection="1">
      <alignment horizontal="left"/>
      <protection hidden="1"/>
    </xf>
    <xf numFmtId="0" fontId="7" fillId="12" borderId="19" xfId="0" applyFont="1" applyFill="1" applyBorder="1" applyAlignment="1" applyProtection="1">
      <alignment horizontal="left" vertical="center"/>
      <protection hidden="1"/>
    </xf>
    <xf numFmtId="0" fontId="7" fillId="12" borderId="10" xfId="0" applyFont="1" applyFill="1" applyBorder="1" applyAlignment="1" applyProtection="1">
      <alignment horizontal="left" vertical="center"/>
      <protection hidden="1"/>
    </xf>
    <xf numFmtId="0" fontId="7" fillId="12" borderId="7" xfId="0" applyFont="1" applyFill="1" applyBorder="1" applyAlignment="1" applyProtection="1">
      <alignment horizontal="left" vertical="center"/>
      <protection hidden="1"/>
    </xf>
    <xf numFmtId="0" fontId="7" fillId="13" borderId="19" xfId="0" applyFont="1" applyFill="1" applyBorder="1" applyAlignment="1" applyProtection="1">
      <alignment horizontal="left" vertical="center"/>
      <protection hidden="1"/>
    </xf>
    <xf numFmtId="0" fontId="7" fillId="13" borderId="10" xfId="0" applyFont="1" applyFill="1" applyBorder="1" applyAlignment="1" applyProtection="1">
      <alignment horizontal="left" vertical="center"/>
      <protection hidden="1"/>
    </xf>
    <xf numFmtId="0" fontId="7" fillId="13" borderId="7" xfId="0" applyFont="1" applyFill="1" applyBorder="1" applyAlignment="1" applyProtection="1">
      <alignment horizontal="left" vertical="center"/>
      <protection hidden="1"/>
    </xf>
    <xf numFmtId="0" fontId="28" fillId="3" borderId="0" xfId="0" applyFont="1" applyFill="1"/>
    <xf numFmtId="0" fontId="0" fillId="2" borderId="0" xfId="0" applyFill="1" applyAlignment="1">
      <alignment vertical="center"/>
    </xf>
    <xf numFmtId="0" fontId="33" fillId="2" borderId="0" xfId="0" applyFont="1" applyFill="1" applyBorder="1"/>
    <xf numFmtId="0" fontId="0" fillId="3" borderId="0" xfId="0" applyFill="1" applyProtection="1">
      <protection hidden="1"/>
    </xf>
    <xf numFmtId="0" fontId="32" fillId="16" borderId="0" xfId="0" applyFont="1" applyFill="1" applyAlignment="1" applyProtection="1">
      <alignment horizontal="center" vertical="center"/>
      <protection locked="0" hidden="1"/>
    </xf>
    <xf numFmtId="0" fontId="0" fillId="20" borderId="0" xfId="0" applyFill="1"/>
    <xf numFmtId="0" fontId="0" fillId="16" borderId="0" xfId="0" applyFill="1"/>
    <xf numFmtId="0" fontId="0" fillId="15" borderId="0" xfId="0" applyFill="1"/>
    <xf numFmtId="0" fontId="7" fillId="2" borderId="0" xfId="0" applyFont="1" applyFill="1" applyBorder="1" applyProtection="1">
      <protection hidden="1"/>
    </xf>
    <xf numFmtId="0" fontId="7" fillId="2" borderId="0" xfId="0" applyFont="1" applyFill="1" applyBorder="1" applyAlignment="1" applyProtection="1">
      <alignment horizontal="center"/>
      <protection hidden="1"/>
    </xf>
    <xf numFmtId="0" fontId="7" fillId="2" borderId="0" xfId="0" applyFont="1" applyFill="1"/>
    <xf numFmtId="0" fontId="7" fillId="2" borderId="0" xfId="0" applyFont="1" applyFill="1" applyBorder="1" applyAlignment="1" applyProtection="1">
      <alignment horizontal="center" vertical="center"/>
      <protection hidden="1"/>
    </xf>
    <xf numFmtId="0" fontId="7" fillId="2" borderId="0" xfId="0" applyFont="1" applyFill="1" applyBorder="1" applyAlignment="1" applyProtection="1">
      <alignment vertical="center"/>
      <protection hidden="1"/>
    </xf>
    <xf numFmtId="0" fontId="7" fillId="2" borderId="0" xfId="0" applyFont="1" applyFill="1" applyBorder="1" applyAlignment="1">
      <alignment horizontal="center"/>
    </xf>
    <xf numFmtId="0" fontId="7" fillId="2" borderId="0" xfId="0" applyFont="1" applyFill="1" applyBorder="1"/>
    <xf numFmtId="0" fontId="7" fillId="2" borderId="0" xfId="0" applyFont="1" applyFill="1" applyBorder="1" applyAlignment="1" applyProtection="1">
      <alignment horizontal="center"/>
      <protection locked="0"/>
    </xf>
    <xf numFmtId="0" fontId="7" fillId="2" borderId="0" xfId="0" applyFont="1" applyFill="1" applyBorder="1" applyProtection="1">
      <protection locked="0"/>
    </xf>
    <xf numFmtId="0" fontId="0" fillId="3" borderId="0" xfId="0" applyFill="1" applyProtection="1">
      <protection locked="0"/>
    </xf>
    <xf numFmtId="14" fontId="35" fillId="18" borderId="17" xfId="0" applyNumberFormat="1" applyFont="1" applyFill="1" applyBorder="1" applyAlignment="1">
      <alignment horizontal="center" vertical="center"/>
    </xf>
    <xf numFmtId="0" fontId="0" fillId="2" borderId="26" xfId="0" applyFill="1" applyBorder="1" applyAlignment="1" applyProtection="1">
      <alignment horizontal="center"/>
      <protection locked="0"/>
    </xf>
    <xf numFmtId="0" fontId="0" fillId="2" borderId="26" xfId="0" applyFill="1" applyBorder="1"/>
    <xf numFmtId="0" fontId="0" fillId="2" borderId="26" xfId="0" applyFill="1" applyBorder="1" applyProtection="1">
      <protection locked="0"/>
    </xf>
    <xf numFmtId="0" fontId="0" fillId="2" borderId="27" xfId="0" applyFill="1" applyBorder="1" applyAlignment="1">
      <alignment vertical="center"/>
    </xf>
    <xf numFmtId="14" fontId="34" fillId="17" borderId="17" xfId="0" applyNumberFormat="1" applyFont="1" applyFill="1" applyBorder="1" applyAlignment="1">
      <alignment horizontal="center" vertical="center"/>
    </xf>
    <xf numFmtId="0" fontId="36" fillId="3" borderId="0" xfId="0" applyFont="1" applyFill="1" applyProtection="1">
      <protection hidden="1"/>
    </xf>
    <xf numFmtId="0" fontId="0" fillId="3" borderId="0" xfId="0" applyFill="1" applyBorder="1"/>
    <xf numFmtId="0" fontId="38" fillId="2" borderId="0" xfId="0" applyFont="1" applyFill="1" applyAlignment="1">
      <alignment horizontal="center" vertical="center"/>
    </xf>
    <xf numFmtId="0" fontId="37" fillId="3" borderId="0" xfId="0" applyFont="1" applyFill="1" applyProtection="1">
      <protection hidden="1"/>
    </xf>
    <xf numFmtId="0" fontId="37" fillId="3" borderId="0" xfId="0" applyFont="1" applyFill="1" applyAlignment="1">
      <alignment horizontal="center"/>
    </xf>
    <xf numFmtId="0" fontId="28" fillId="3" borderId="0" xfId="0" applyFont="1" applyFill="1" applyAlignment="1">
      <alignment horizontal="center" vertical="center"/>
    </xf>
    <xf numFmtId="0" fontId="33" fillId="3" borderId="0" xfId="0" applyFont="1" applyFill="1" applyProtection="1">
      <protection hidden="1"/>
    </xf>
    <xf numFmtId="0" fontId="0" fillId="3" borderId="10" xfId="0" applyFill="1" applyBorder="1"/>
    <xf numFmtId="0" fontId="2" fillId="3" borderId="0" xfId="0" applyFont="1" applyFill="1"/>
    <xf numFmtId="0" fontId="12" fillId="3" borderId="0" xfId="0" applyFont="1" applyFill="1"/>
    <xf numFmtId="0" fontId="33" fillId="3" borderId="0" xfId="0" applyFont="1" applyFill="1" applyAlignment="1">
      <alignment horizontal="center"/>
    </xf>
    <xf numFmtId="0" fontId="0" fillId="3" borderId="26" xfId="0" applyFill="1" applyBorder="1"/>
    <xf numFmtId="0" fontId="7" fillId="3" borderId="0" xfId="0" applyFont="1" applyFill="1" applyProtection="1">
      <protection hidden="1"/>
    </xf>
    <xf numFmtId="0" fontId="28" fillId="2" borderId="31" xfId="0" applyFont="1" applyFill="1" applyBorder="1"/>
    <xf numFmtId="0" fontId="28" fillId="2" borderId="32" xfId="0" applyFont="1" applyFill="1" applyBorder="1"/>
    <xf numFmtId="0" fontId="28" fillId="2" borderId="33" xfId="0" applyFont="1" applyFill="1" applyBorder="1"/>
    <xf numFmtId="0" fontId="28" fillId="2" borderId="34" xfId="0" applyFont="1" applyFill="1" applyBorder="1"/>
    <xf numFmtId="0" fontId="0" fillId="0" borderId="33" xfId="0" applyBorder="1"/>
    <xf numFmtId="0" fontId="0" fillId="0" borderId="34" xfId="0" applyBorder="1"/>
    <xf numFmtId="0" fontId="0" fillId="0" borderId="35" xfId="0" applyBorder="1"/>
    <xf numFmtId="0" fontId="0" fillId="0" borderId="36" xfId="0" applyBorder="1"/>
    <xf numFmtId="0" fontId="0" fillId="0" borderId="37" xfId="0" applyBorder="1"/>
    <xf numFmtId="0" fontId="0" fillId="0" borderId="38" xfId="0" applyBorder="1"/>
    <xf numFmtId="0" fontId="0" fillId="0" borderId="31" xfId="0" applyFill="1" applyBorder="1"/>
    <xf numFmtId="0" fontId="0" fillId="0" borderId="33" xfId="0" applyFill="1" applyBorder="1"/>
    <xf numFmtId="0" fontId="0" fillId="0" borderId="31" xfId="0" applyBorder="1"/>
    <xf numFmtId="0" fontId="0" fillId="0" borderId="32" xfId="0" applyBorder="1"/>
    <xf numFmtId="0" fontId="0" fillId="0" borderId="32" xfId="0" applyBorder="1" applyProtection="1">
      <protection hidden="1"/>
    </xf>
    <xf numFmtId="0" fontId="0" fillId="0" borderId="34" xfId="0" applyBorder="1" applyProtection="1">
      <protection hidden="1"/>
    </xf>
    <xf numFmtId="0" fontId="0" fillId="0" borderId="38" xfId="0" applyBorder="1" applyProtection="1">
      <protection hidden="1"/>
    </xf>
    <xf numFmtId="0" fontId="0" fillId="0" borderId="39" xfId="0" applyBorder="1"/>
    <xf numFmtId="0" fontId="0" fillId="0" borderId="40" xfId="0" applyBorder="1" applyProtection="1">
      <protection hidden="1"/>
    </xf>
    <xf numFmtId="0" fontId="0" fillId="2" borderId="27" xfId="0" applyFill="1" applyBorder="1" applyAlignment="1" applyProtection="1">
      <alignment horizontal="center" vertical="center"/>
      <protection locked="0" hidden="1"/>
    </xf>
    <xf numFmtId="0" fontId="7" fillId="2" borderId="0" xfId="0" applyFont="1" applyFill="1" applyBorder="1" applyAlignment="1" applyProtection="1">
      <alignment horizontal="center" vertical="center"/>
      <protection locked="0" hidden="1"/>
    </xf>
    <xf numFmtId="0" fontId="0" fillId="0" borderId="28" xfId="0" applyFill="1" applyBorder="1" applyProtection="1">
      <protection locked="0" hidden="1"/>
    </xf>
    <xf numFmtId="0" fontId="0" fillId="0" borderId="29" xfId="0" applyFill="1" applyBorder="1" applyProtection="1">
      <protection locked="0" hidden="1"/>
    </xf>
    <xf numFmtId="0" fontId="0" fillId="0" borderId="41" xfId="0" applyFill="1" applyBorder="1" applyProtection="1">
      <protection locked="0" hidden="1"/>
    </xf>
    <xf numFmtId="0" fontId="11" fillId="0" borderId="0" xfId="0" applyFont="1" applyBorder="1" applyAlignment="1">
      <alignment vertical="center"/>
    </xf>
    <xf numFmtId="0" fontId="0" fillId="0" borderId="0" xfId="0" applyBorder="1" applyAlignment="1" applyProtection="1">
      <alignment horizontal="center" vertical="center"/>
      <protection locked="0"/>
    </xf>
    <xf numFmtId="0" fontId="41" fillId="21" borderId="0" xfId="0" applyFont="1" applyFill="1" applyBorder="1" applyAlignment="1">
      <alignment horizontal="left" vertical="center"/>
    </xf>
    <xf numFmtId="0" fontId="41" fillId="21" borderId="0" xfId="0" applyFont="1" applyFill="1" applyBorder="1" applyAlignment="1">
      <alignment horizontal="center" vertical="center"/>
    </xf>
    <xf numFmtId="0" fontId="2" fillId="5" borderId="0" xfId="0" applyFont="1" applyFill="1" applyBorder="1" applyAlignment="1" applyProtection="1">
      <alignment vertical="center"/>
      <protection hidden="1"/>
    </xf>
    <xf numFmtId="0" fontId="9" fillId="5" borderId="0" xfId="0" applyFont="1" applyFill="1" applyBorder="1" applyAlignment="1" applyProtection="1">
      <alignment horizontal="centerContinuous" vertical="center"/>
      <protection hidden="1"/>
    </xf>
    <xf numFmtId="0" fontId="2" fillId="5" borderId="0" xfId="0" applyFont="1" applyFill="1" applyBorder="1" applyAlignment="1" applyProtection="1">
      <alignment horizontal="centerContinuous" vertical="center"/>
      <protection hidden="1"/>
    </xf>
    <xf numFmtId="0" fontId="3" fillId="5" borderId="0" xfId="0" applyFont="1" applyFill="1" applyBorder="1" applyProtection="1">
      <protection hidden="1"/>
    </xf>
    <xf numFmtId="0" fontId="3" fillId="5" borderId="0" xfId="0" applyFont="1" applyFill="1" applyBorder="1" applyAlignment="1" applyProtection="1">
      <alignment horizontal="center"/>
      <protection hidden="1"/>
    </xf>
    <xf numFmtId="0" fontId="2" fillId="5" borderId="0" xfId="0" applyFont="1" applyFill="1" applyBorder="1" applyProtection="1">
      <protection hidden="1"/>
    </xf>
    <xf numFmtId="0" fontId="2" fillId="5" borderId="0" xfId="0" applyFont="1" applyFill="1" applyBorder="1" applyAlignment="1" applyProtection="1">
      <alignment horizontal="center" vertical="center"/>
      <protection hidden="1"/>
    </xf>
    <xf numFmtId="0" fontId="6" fillId="5" borderId="0" xfId="0" applyFont="1" applyFill="1" applyBorder="1" applyProtection="1">
      <protection hidden="1"/>
    </xf>
    <xf numFmtId="14" fontId="7" fillId="6" borderId="6" xfId="0" applyNumberFormat="1" applyFont="1" applyFill="1" applyBorder="1" applyAlignment="1" applyProtection="1">
      <alignment horizontal="center" vertical="center"/>
      <protection hidden="1"/>
    </xf>
    <xf numFmtId="20" fontId="7" fillId="6" borderId="6" xfId="0" applyNumberFormat="1" applyFont="1" applyFill="1" applyBorder="1" applyAlignment="1" applyProtection="1">
      <alignment horizontal="center" vertical="center"/>
      <protection hidden="1"/>
    </xf>
    <xf numFmtId="0" fontId="7" fillId="6" borderId="19" xfId="0" applyFont="1" applyFill="1" applyBorder="1" applyAlignment="1" applyProtection="1">
      <alignment vertical="center"/>
      <protection hidden="1"/>
    </xf>
    <xf numFmtId="0" fontId="7" fillId="6" borderId="20" xfId="0" applyFont="1" applyFill="1" applyBorder="1" applyAlignment="1" applyProtection="1">
      <alignment horizontal="right"/>
      <protection hidden="1"/>
    </xf>
    <xf numFmtId="0" fontId="7" fillId="6" borderId="19" xfId="0" applyFont="1" applyFill="1" applyBorder="1" applyAlignment="1" applyProtection="1">
      <protection hidden="1"/>
    </xf>
    <xf numFmtId="0" fontId="6" fillId="6" borderId="20" xfId="0" applyFont="1" applyFill="1" applyBorder="1" applyAlignment="1" applyProtection="1">
      <protection hidden="1"/>
    </xf>
    <xf numFmtId="0" fontId="7" fillId="6" borderId="19" xfId="0" applyFont="1" applyFill="1" applyBorder="1" applyAlignment="1" applyProtection="1">
      <alignment horizontal="left"/>
      <protection hidden="1"/>
    </xf>
    <xf numFmtId="0" fontId="20" fillId="5" borderId="0" xfId="0" applyFont="1" applyFill="1" applyBorder="1" applyAlignment="1" applyProtection="1">
      <alignment horizontal="center" vertical="center"/>
      <protection hidden="1"/>
    </xf>
    <xf numFmtId="0" fontId="7" fillId="5" borderId="0" xfId="0" applyFont="1" applyFill="1" applyBorder="1" applyAlignment="1" applyProtection="1">
      <protection hidden="1"/>
    </xf>
    <xf numFmtId="0" fontId="8" fillId="6" borderId="3" xfId="0" applyFont="1" applyFill="1" applyBorder="1" applyAlignment="1" applyProtection="1">
      <alignment horizontal="centerContinuous"/>
      <protection hidden="1"/>
    </xf>
    <xf numFmtId="0" fontId="8" fillId="6" borderId="21" xfId="0" applyFont="1" applyFill="1" applyBorder="1" applyAlignment="1" applyProtection="1">
      <alignment horizontal="centerContinuous"/>
      <protection hidden="1"/>
    </xf>
    <xf numFmtId="0" fontId="8" fillId="6" borderId="13" xfId="0" applyFont="1" applyFill="1" applyBorder="1" applyAlignment="1" applyProtection="1">
      <alignment horizontal="centerContinuous"/>
      <protection hidden="1"/>
    </xf>
    <xf numFmtId="14" fontId="7" fillId="6" borderId="0" xfId="0" applyNumberFormat="1" applyFont="1" applyFill="1" applyBorder="1" applyAlignment="1" applyProtection="1">
      <alignment horizontal="center" vertical="center"/>
      <protection hidden="1"/>
    </xf>
    <xf numFmtId="20" fontId="7" fillId="6" borderId="0" xfId="0" applyNumberFormat="1" applyFont="1" applyFill="1" applyBorder="1" applyAlignment="1" applyProtection="1">
      <alignment horizontal="center" vertical="center"/>
      <protection hidden="1"/>
    </xf>
    <xf numFmtId="0" fontId="7" fillId="6" borderId="10" xfId="0" applyFont="1" applyFill="1" applyBorder="1" applyAlignment="1" applyProtection="1">
      <alignment vertical="center"/>
      <protection hidden="1"/>
    </xf>
    <xf numFmtId="0" fontId="7" fillId="6" borderId="16" xfId="0" applyFont="1" applyFill="1" applyBorder="1" applyAlignment="1" applyProtection="1">
      <alignment horizontal="right"/>
      <protection hidden="1"/>
    </xf>
    <xf numFmtId="0" fontId="7" fillId="6" borderId="10" xfId="0" applyFont="1" applyFill="1" applyBorder="1" applyAlignment="1" applyProtection="1">
      <protection hidden="1"/>
    </xf>
    <xf numFmtId="0" fontId="6" fillId="6" borderId="16" xfId="0" applyFont="1" applyFill="1" applyBorder="1" applyAlignment="1" applyProtection="1">
      <protection hidden="1"/>
    </xf>
    <xf numFmtId="0" fontId="7" fillId="6" borderId="10" xfId="0" applyFont="1" applyFill="1" applyBorder="1" applyAlignment="1" applyProtection="1">
      <alignment horizontal="left"/>
      <protection hidden="1"/>
    </xf>
    <xf numFmtId="0" fontId="18" fillId="5" borderId="0" xfId="0" applyFont="1" applyFill="1" applyAlignment="1" applyProtection="1">
      <alignment horizontal="center"/>
      <protection hidden="1"/>
    </xf>
    <xf numFmtId="0" fontId="21" fillId="5" borderId="0" xfId="0" applyFont="1" applyFill="1" applyBorder="1" applyAlignment="1" applyProtection="1">
      <alignment horizontal="left" vertical="center"/>
      <protection hidden="1"/>
    </xf>
    <xf numFmtId="0" fontId="44" fillId="5" borderId="0" xfId="0" applyFont="1" applyFill="1" applyBorder="1" applyAlignment="1" applyProtection="1">
      <alignment horizontal="center" vertical="center"/>
      <protection locked="0" hidden="1"/>
    </xf>
    <xf numFmtId="0" fontId="6" fillId="6" borderId="0" xfId="0" applyFont="1" applyFill="1" applyBorder="1" applyAlignment="1" applyProtection="1">
      <protection hidden="1"/>
    </xf>
    <xf numFmtId="0" fontId="44" fillId="5" borderId="0" xfId="0" applyFont="1" applyFill="1" applyAlignment="1" applyProtection="1">
      <alignment horizontal="center" vertical="center"/>
      <protection locked="0" hidden="1"/>
    </xf>
    <xf numFmtId="14" fontId="7" fillId="6" borderId="4" xfId="0" applyNumberFormat="1" applyFont="1" applyFill="1" applyBorder="1" applyAlignment="1" applyProtection="1">
      <alignment horizontal="center" vertical="center"/>
      <protection hidden="1"/>
    </xf>
    <xf numFmtId="20" fontId="7" fillId="6" borderId="4" xfId="0" applyNumberFormat="1" applyFont="1" applyFill="1" applyBorder="1" applyAlignment="1" applyProtection="1">
      <alignment horizontal="center" vertical="center"/>
      <protection hidden="1"/>
    </xf>
    <xf numFmtId="0" fontId="7" fillId="6" borderId="7" xfId="0" applyFont="1" applyFill="1" applyBorder="1" applyAlignment="1" applyProtection="1">
      <alignment vertical="center"/>
      <protection hidden="1"/>
    </xf>
    <xf numFmtId="0" fontId="7" fillId="6" borderId="4" xfId="0" applyFont="1" applyFill="1" applyBorder="1" applyAlignment="1" applyProtection="1">
      <alignment horizontal="right"/>
      <protection hidden="1"/>
    </xf>
    <xf numFmtId="0" fontId="7" fillId="6" borderId="7" xfId="0" applyFont="1" applyFill="1" applyBorder="1" applyAlignment="1" applyProtection="1">
      <protection hidden="1"/>
    </xf>
    <xf numFmtId="0" fontId="6" fillId="6" borderId="18" xfId="0" applyFont="1" applyFill="1" applyBorder="1" applyAlignment="1" applyProtection="1">
      <protection hidden="1"/>
    </xf>
    <xf numFmtId="0" fontId="7" fillId="6" borderId="7" xfId="0" applyFont="1" applyFill="1" applyBorder="1" applyAlignment="1" applyProtection="1">
      <alignment horizontal="left"/>
      <protection hidden="1"/>
    </xf>
    <xf numFmtId="14" fontId="7" fillId="5" borderId="0" xfId="0" applyNumberFormat="1" applyFont="1" applyFill="1" applyBorder="1" applyProtection="1">
      <protection hidden="1"/>
    </xf>
    <xf numFmtId="14" fontId="7" fillId="5" borderId="0" xfId="0" applyNumberFormat="1" applyFont="1" applyFill="1" applyBorder="1" applyAlignment="1" applyProtection="1">
      <alignment horizontal="center" vertical="center"/>
      <protection hidden="1"/>
    </xf>
    <xf numFmtId="20" fontId="7" fillId="5" borderId="0" xfId="0" applyNumberFormat="1" applyFont="1" applyFill="1" applyBorder="1" applyAlignment="1" applyProtection="1">
      <alignment horizontal="center" vertical="center"/>
      <protection hidden="1"/>
    </xf>
    <xf numFmtId="0" fontId="7" fillId="5" borderId="0" xfId="0" applyFont="1" applyFill="1" applyBorder="1" applyProtection="1">
      <protection hidden="1"/>
    </xf>
    <xf numFmtId="0" fontId="8" fillId="5" borderId="0" xfId="0" applyFont="1" applyFill="1" applyBorder="1" applyAlignment="1" applyProtection="1">
      <alignment horizontal="center"/>
      <protection hidden="1"/>
    </xf>
    <xf numFmtId="0" fontId="6" fillId="5" borderId="0" xfId="0" applyFont="1" applyFill="1" applyBorder="1" applyAlignment="1" applyProtection="1">
      <protection hidden="1"/>
    </xf>
    <xf numFmtId="14" fontId="7" fillId="7" borderId="6" xfId="0" applyNumberFormat="1" applyFont="1" applyFill="1" applyBorder="1" applyAlignment="1" applyProtection="1">
      <alignment horizontal="center" vertical="center"/>
      <protection hidden="1"/>
    </xf>
    <xf numFmtId="20" fontId="7" fillId="7" borderId="6" xfId="0" applyNumberFormat="1" applyFont="1" applyFill="1" applyBorder="1" applyAlignment="1" applyProtection="1">
      <alignment horizontal="center" vertical="center"/>
      <protection hidden="1"/>
    </xf>
    <xf numFmtId="0" fontId="7" fillId="7" borderId="19" xfId="0" applyFont="1" applyFill="1" applyBorder="1" applyProtection="1">
      <protection hidden="1"/>
    </xf>
    <xf numFmtId="0" fontId="7" fillId="7" borderId="19" xfId="0" applyFont="1" applyFill="1" applyBorder="1" applyAlignment="1" applyProtection="1">
      <protection hidden="1"/>
    </xf>
    <xf numFmtId="0" fontId="7" fillId="7" borderId="20" xfId="0" applyFont="1" applyFill="1" applyBorder="1" applyAlignment="1" applyProtection="1">
      <protection hidden="1"/>
    </xf>
    <xf numFmtId="0" fontId="0" fillId="5" borderId="0" xfId="0" applyFont="1" applyFill="1" applyBorder="1" applyAlignment="1" applyProtection="1">
      <protection hidden="1"/>
    </xf>
    <xf numFmtId="0" fontId="8" fillId="7" borderId="23" xfId="0" applyFont="1" applyFill="1" applyBorder="1" applyAlignment="1" applyProtection="1">
      <alignment horizontal="centerContinuous"/>
      <protection hidden="1"/>
    </xf>
    <xf numFmtId="0" fontId="8" fillId="7" borderId="24" xfId="0" applyFont="1" applyFill="1" applyBorder="1" applyAlignment="1" applyProtection="1">
      <alignment horizontal="centerContinuous"/>
      <protection hidden="1"/>
    </xf>
    <xf numFmtId="0" fontId="8" fillId="7" borderId="25" xfId="0" applyFont="1" applyFill="1" applyBorder="1" applyAlignment="1" applyProtection="1">
      <alignment horizontal="centerContinuous"/>
      <protection hidden="1"/>
    </xf>
    <xf numFmtId="14" fontId="7" fillId="7" borderId="0" xfId="0" applyNumberFormat="1" applyFont="1" applyFill="1" applyBorder="1" applyAlignment="1" applyProtection="1">
      <alignment horizontal="center" vertical="center"/>
      <protection hidden="1"/>
    </xf>
    <xf numFmtId="20" fontId="7" fillId="7" borderId="0" xfId="0" applyNumberFormat="1" applyFont="1" applyFill="1" applyBorder="1" applyAlignment="1" applyProtection="1">
      <alignment horizontal="center" vertical="center"/>
      <protection hidden="1"/>
    </xf>
    <xf numFmtId="0" fontId="7" fillId="7" borderId="10" xfId="0" applyFont="1" applyFill="1" applyBorder="1" applyProtection="1">
      <protection hidden="1"/>
    </xf>
    <xf numFmtId="0" fontId="7" fillId="7" borderId="10" xfId="0" applyFont="1" applyFill="1" applyBorder="1" applyAlignment="1" applyProtection="1">
      <protection hidden="1"/>
    </xf>
    <xf numFmtId="0" fontId="7" fillId="7" borderId="16" xfId="0" applyFont="1" applyFill="1" applyBorder="1" applyAlignment="1" applyProtection="1">
      <protection hidden="1"/>
    </xf>
    <xf numFmtId="0" fontId="8" fillId="7" borderId="11" xfId="0" applyFont="1" applyFill="1" applyBorder="1" applyAlignment="1" applyProtection="1">
      <alignment horizontal="center" vertical="center"/>
      <protection hidden="1"/>
    </xf>
    <xf numFmtId="0" fontId="8" fillId="7" borderId="22" xfId="0" applyFont="1" applyFill="1" applyBorder="1" applyAlignment="1" applyProtection="1">
      <alignment horizontal="left" vertical="center"/>
      <protection hidden="1"/>
    </xf>
    <xf numFmtId="0" fontId="8" fillId="7" borderId="22" xfId="0" applyFont="1" applyFill="1" applyBorder="1" applyAlignment="1" applyProtection="1">
      <alignment horizontal="center" vertical="center"/>
      <protection hidden="1"/>
    </xf>
    <xf numFmtId="0" fontId="8" fillId="7" borderId="12" xfId="0" applyFont="1" applyFill="1" applyBorder="1" applyAlignment="1" applyProtection="1">
      <alignment horizontal="center" vertical="center"/>
      <protection hidden="1"/>
    </xf>
    <xf numFmtId="0" fontId="9" fillId="5" borderId="3" xfId="0" applyFont="1" applyFill="1" applyBorder="1" applyAlignment="1" applyProtection="1">
      <alignment horizontal="center" vertical="center"/>
      <protection hidden="1"/>
    </xf>
    <xf numFmtId="0" fontId="9" fillId="5" borderId="21" xfId="0" applyFont="1" applyFill="1" applyBorder="1" applyAlignment="1" applyProtection="1">
      <alignment horizontal="left" vertical="center"/>
      <protection hidden="1"/>
    </xf>
    <xf numFmtId="0" fontId="9" fillId="5" borderId="21" xfId="0" applyFont="1" applyFill="1" applyBorder="1" applyAlignment="1" applyProtection="1">
      <alignment horizontal="center" vertical="center"/>
      <protection hidden="1"/>
    </xf>
    <xf numFmtId="0" fontId="9" fillId="5" borderId="13" xfId="0" applyFont="1" applyFill="1" applyBorder="1" applyAlignment="1" applyProtection="1">
      <alignment horizontal="center" vertical="center"/>
      <protection hidden="1"/>
    </xf>
    <xf numFmtId="14" fontId="7" fillId="7" borderId="4" xfId="0" applyNumberFormat="1" applyFont="1" applyFill="1" applyBorder="1" applyAlignment="1" applyProtection="1">
      <alignment horizontal="center" vertical="center"/>
      <protection hidden="1"/>
    </xf>
    <xf numFmtId="20" fontId="7" fillId="7" borderId="4" xfId="0" applyNumberFormat="1" applyFont="1" applyFill="1" applyBorder="1" applyAlignment="1" applyProtection="1">
      <alignment horizontal="center" vertical="center"/>
      <protection hidden="1"/>
    </xf>
    <xf numFmtId="0" fontId="7" fillId="7" borderId="7" xfId="0" applyFont="1" applyFill="1" applyBorder="1" applyProtection="1">
      <protection hidden="1"/>
    </xf>
    <xf numFmtId="0" fontId="7" fillId="7" borderId="7" xfId="0" applyFont="1" applyFill="1" applyBorder="1" applyAlignment="1" applyProtection="1">
      <protection hidden="1"/>
    </xf>
    <xf numFmtId="0" fontId="7" fillId="7" borderId="18" xfId="0" applyFont="1" applyFill="1" applyBorder="1" applyAlignment="1" applyProtection="1">
      <protection hidden="1"/>
    </xf>
    <xf numFmtId="14" fontId="7" fillId="8" borderId="6" xfId="0" applyNumberFormat="1" applyFont="1" applyFill="1" applyBorder="1" applyAlignment="1" applyProtection="1">
      <alignment horizontal="center" vertical="center"/>
      <protection hidden="1"/>
    </xf>
    <xf numFmtId="20" fontId="7" fillId="8" borderId="6" xfId="0" applyNumberFormat="1" applyFont="1" applyFill="1" applyBorder="1" applyAlignment="1" applyProtection="1">
      <alignment horizontal="center" vertical="center"/>
      <protection hidden="1"/>
    </xf>
    <xf numFmtId="0" fontId="7" fillId="8" borderId="19" xfId="0" applyFont="1" applyFill="1" applyBorder="1" applyAlignment="1" applyProtection="1">
      <alignment vertical="center"/>
      <protection hidden="1"/>
    </xf>
    <xf numFmtId="0" fontId="7" fillId="8" borderId="6" xfId="0" applyFont="1" applyFill="1" applyBorder="1" applyAlignment="1" applyProtection="1">
      <alignment vertical="center"/>
      <protection hidden="1"/>
    </xf>
    <xf numFmtId="0" fontId="8" fillId="8" borderId="3" xfId="0" applyFont="1" applyFill="1" applyBorder="1" applyAlignment="1" applyProtection="1">
      <alignment horizontal="centerContinuous"/>
      <protection hidden="1"/>
    </xf>
    <xf numFmtId="0" fontId="8" fillId="8" borderId="21" xfId="0" applyFont="1" applyFill="1" applyBorder="1" applyAlignment="1" applyProtection="1">
      <alignment horizontal="centerContinuous"/>
      <protection hidden="1"/>
    </xf>
    <xf numFmtId="0" fontId="8" fillId="8" borderId="13" xfId="0" applyFont="1" applyFill="1" applyBorder="1" applyAlignment="1" applyProtection="1">
      <alignment horizontal="centerContinuous"/>
      <protection hidden="1"/>
    </xf>
    <xf numFmtId="14" fontId="7" fillId="8" borderId="0" xfId="0" applyNumberFormat="1" applyFont="1" applyFill="1" applyBorder="1" applyAlignment="1" applyProtection="1">
      <alignment horizontal="center" vertical="center"/>
      <protection hidden="1"/>
    </xf>
    <xf numFmtId="20" fontId="7" fillId="8" borderId="0" xfId="0" applyNumberFormat="1" applyFont="1" applyFill="1" applyBorder="1" applyAlignment="1" applyProtection="1">
      <alignment horizontal="center" vertical="center"/>
      <protection hidden="1"/>
    </xf>
    <xf numFmtId="0" fontId="7" fillId="8" borderId="10" xfId="0" applyFont="1" applyFill="1" applyBorder="1" applyAlignment="1" applyProtection="1">
      <alignment vertical="center"/>
      <protection hidden="1"/>
    </xf>
    <xf numFmtId="0" fontId="7" fillId="8" borderId="0" xfId="0" applyFont="1" applyFill="1" applyBorder="1" applyAlignment="1" applyProtection="1">
      <alignment vertical="center"/>
      <protection hidden="1"/>
    </xf>
    <xf numFmtId="0" fontId="8" fillId="8" borderId="11" xfId="0" applyFont="1" applyFill="1" applyBorder="1" applyAlignment="1" applyProtection="1">
      <alignment horizontal="center" vertical="center"/>
      <protection hidden="1"/>
    </xf>
    <xf numFmtId="0" fontId="8" fillId="8" borderId="22" xfId="0" applyFont="1" applyFill="1" applyBorder="1" applyAlignment="1" applyProtection="1">
      <alignment horizontal="left" vertical="center"/>
      <protection hidden="1"/>
    </xf>
    <xf numFmtId="0" fontId="8" fillId="8" borderId="22" xfId="0" applyFont="1" applyFill="1" applyBorder="1" applyAlignment="1" applyProtection="1">
      <alignment horizontal="center" vertical="center"/>
      <protection hidden="1"/>
    </xf>
    <xf numFmtId="0" fontId="8" fillId="8" borderId="12" xfId="0" applyFont="1" applyFill="1" applyBorder="1" applyAlignment="1" applyProtection="1">
      <alignment horizontal="center" vertical="center"/>
      <protection hidden="1"/>
    </xf>
    <xf numFmtId="0" fontId="44" fillId="5" borderId="0" xfId="0" applyFont="1" applyFill="1" applyAlignment="1" applyProtection="1">
      <alignment horizontal="center" vertical="center"/>
      <protection hidden="1"/>
    </xf>
    <xf numFmtId="14" fontId="7" fillId="8" borderId="4" xfId="0" applyNumberFormat="1" applyFont="1" applyFill="1" applyBorder="1" applyAlignment="1" applyProtection="1">
      <alignment horizontal="center" vertical="center"/>
      <protection hidden="1"/>
    </xf>
    <xf numFmtId="20" fontId="7" fillId="8" borderId="4" xfId="0" applyNumberFormat="1" applyFont="1" applyFill="1" applyBorder="1" applyAlignment="1" applyProtection="1">
      <alignment horizontal="center" vertical="center"/>
      <protection hidden="1"/>
    </xf>
    <xf numFmtId="0" fontId="7" fillId="8" borderId="7" xfId="0" applyFont="1" applyFill="1" applyBorder="1" applyAlignment="1" applyProtection="1">
      <alignment vertical="center"/>
      <protection hidden="1"/>
    </xf>
    <xf numFmtId="0" fontId="7" fillId="8" borderId="4" xfId="0" applyFont="1" applyFill="1" applyBorder="1" applyAlignment="1" applyProtection="1">
      <alignment vertical="center"/>
      <protection hidden="1"/>
    </xf>
    <xf numFmtId="14" fontId="7" fillId="9" borderId="6" xfId="0" applyNumberFormat="1" applyFont="1" applyFill="1" applyBorder="1" applyAlignment="1" applyProtection="1">
      <alignment horizontal="center" vertical="center"/>
      <protection hidden="1"/>
    </xf>
    <xf numFmtId="20" fontId="7" fillId="9" borderId="6" xfId="0" applyNumberFormat="1" applyFont="1" applyFill="1" applyBorder="1" applyAlignment="1" applyProtection="1">
      <alignment horizontal="center" vertical="center"/>
      <protection hidden="1"/>
    </xf>
    <xf numFmtId="0" fontId="7" fillId="9" borderId="19" xfId="0" applyFont="1" applyFill="1" applyBorder="1" applyProtection="1">
      <protection hidden="1"/>
    </xf>
    <xf numFmtId="0" fontId="7" fillId="9" borderId="6" xfId="0" applyFont="1" applyFill="1" applyBorder="1" applyAlignment="1" applyProtection="1">
      <protection hidden="1"/>
    </xf>
    <xf numFmtId="0" fontId="6" fillId="9" borderId="6" xfId="0" applyFont="1" applyFill="1" applyBorder="1" applyAlignment="1" applyProtection="1">
      <protection hidden="1"/>
    </xf>
    <xf numFmtId="0" fontId="8" fillId="9" borderId="3" xfId="0" applyFont="1" applyFill="1" applyBorder="1" applyAlignment="1" applyProtection="1">
      <alignment horizontal="centerContinuous"/>
      <protection hidden="1"/>
    </xf>
    <xf numFmtId="0" fontId="8" fillId="9" borderId="21" xfId="0" applyFont="1" applyFill="1" applyBorder="1" applyAlignment="1" applyProtection="1">
      <alignment horizontal="centerContinuous"/>
      <protection hidden="1"/>
    </xf>
    <xf numFmtId="0" fontId="8" fillId="9" borderId="13" xfId="0" applyFont="1" applyFill="1" applyBorder="1" applyAlignment="1" applyProtection="1">
      <alignment horizontal="centerContinuous"/>
      <protection hidden="1"/>
    </xf>
    <xf numFmtId="14" fontId="7" fillId="9" borderId="0" xfId="0" applyNumberFormat="1" applyFont="1" applyFill="1" applyBorder="1" applyAlignment="1" applyProtection="1">
      <alignment horizontal="center" vertical="center"/>
      <protection hidden="1"/>
    </xf>
    <xf numFmtId="20" fontId="7" fillId="9" borderId="0" xfId="0" applyNumberFormat="1" applyFont="1" applyFill="1" applyBorder="1" applyAlignment="1" applyProtection="1">
      <alignment horizontal="center" vertical="center"/>
      <protection hidden="1"/>
    </xf>
    <xf numFmtId="0" fontId="7" fillId="9" borderId="10" xfId="0" applyFont="1" applyFill="1" applyBorder="1" applyProtection="1">
      <protection hidden="1"/>
    </xf>
    <xf numFmtId="0" fontId="7" fillId="9" borderId="0" xfId="0" applyFont="1" applyFill="1" applyBorder="1" applyAlignment="1" applyProtection="1">
      <protection hidden="1"/>
    </xf>
    <xf numFmtId="0" fontId="6" fillId="9" borderId="0" xfId="0" applyFont="1" applyFill="1" applyBorder="1" applyAlignment="1" applyProtection="1">
      <protection hidden="1"/>
    </xf>
    <xf numFmtId="0" fontId="8" fillId="9" borderId="11" xfId="0" applyFont="1" applyFill="1" applyBorder="1" applyAlignment="1" applyProtection="1">
      <alignment horizontal="center" vertical="center"/>
      <protection hidden="1"/>
    </xf>
    <xf numFmtId="0" fontId="8" fillId="9" borderId="22" xfId="0" applyFont="1" applyFill="1" applyBorder="1" applyAlignment="1" applyProtection="1">
      <alignment horizontal="left" vertical="center"/>
      <protection hidden="1"/>
    </xf>
    <xf numFmtId="0" fontId="8" fillId="9" borderId="22" xfId="0" applyFont="1" applyFill="1" applyBorder="1" applyAlignment="1" applyProtection="1">
      <alignment horizontal="center" vertical="center"/>
      <protection hidden="1"/>
    </xf>
    <xf numFmtId="0" fontId="8" fillId="9" borderId="12" xfId="0" applyFont="1" applyFill="1" applyBorder="1" applyAlignment="1" applyProtection="1">
      <alignment horizontal="center" vertical="center"/>
      <protection hidden="1"/>
    </xf>
    <xf numFmtId="14" fontId="7" fillId="9" borderId="4" xfId="0" applyNumberFormat="1" applyFont="1" applyFill="1" applyBorder="1" applyAlignment="1" applyProtection="1">
      <alignment horizontal="center" vertical="center"/>
      <protection hidden="1"/>
    </xf>
    <xf numFmtId="20" fontId="7" fillId="9" borderId="4" xfId="0" applyNumberFormat="1" applyFont="1" applyFill="1" applyBorder="1" applyAlignment="1" applyProtection="1">
      <alignment horizontal="center" vertical="center"/>
      <protection hidden="1"/>
    </xf>
    <xf numFmtId="0" fontId="7" fillId="9" borderId="7" xfId="0" applyFont="1" applyFill="1" applyBorder="1" applyProtection="1">
      <protection hidden="1"/>
    </xf>
    <xf numFmtId="0" fontId="7" fillId="9" borderId="4" xfId="0" applyFont="1" applyFill="1" applyBorder="1" applyAlignment="1" applyProtection="1">
      <protection hidden="1"/>
    </xf>
    <xf numFmtId="0" fontId="6" fillId="9" borderId="4" xfId="0" applyFont="1" applyFill="1" applyBorder="1" applyAlignment="1" applyProtection="1">
      <protection hidden="1"/>
    </xf>
    <xf numFmtId="14" fontId="7" fillId="10" borderId="6" xfId="0" applyNumberFormat="1" applyFont="1" applyFill="1" applyBorder="1" applyAlignment="1" applyProtection="1">
      <alignment horizontal="center" vertical="center"/>
      <protection hidden="1"/>
    </xf>
    <xf numFmtId="20" fontId="7" fillId="10" borderId="6" xfId="0" applyNumberFormat="1" applyFont="1" applyFill="1" applyBorder="1" applyAlignment="1" applyProtection="1">
      <alignment horizontal="center" vertical="center"/>
      <protection hidden="1"/>
    </xf>
    <xf numFmtId="0" fontId="7" fillId="10" borderId="19" xfId="0" applyFont="1" applyFill="1" applyBorder="1" applyProtection="1">
      <protection hidden="1"/>
    </xf>
    <xf numFmtId="0" fontId="7" fillId="10" borderId="6" xfId="0" applyFont="1" applyFill="1" applyBorder="1" applyAlignment="1" applyProtection="1">
      <protection hidden="1"/>
    </xf>
    <xf numFmtId="0" fontId="7" fillId="10" borderId="20" xfId="0" applyFont="1" applyFill="1" applyBorder="1" applyAlignment="1" applyProtection="1">
      <protection hidden="1"/>
    </xf>
    <xf numFmtId="0" fontId="8" fillId="10" borderId="3" xfId="0" applyFont="1" applyFill="1" applyBorder="1" applyAlignment="1" applyProtection="1">
      <alignment horizontal="centerContinuous"/>
      <protection hidden="1"/>
    </xf>
    <xf numFmtId="0" fontId="8" fillId="10" borderId="21" xfId="0" applyFont="1" applyFill="1" applyBorder="1" applyAlignment="1" applyProtection="1">
      <alignment horizontal="centerContinuous"/>
      <protection hidden="1"/>
    </xf>
    <xf numFmtId="0" fontId="8" fillId="10" borderId="13" xfId="0" applyFont="1" applyFill="1" applyBorder="1" applyAlignment="1" applyProtection="1">
      <alignment horizontal="centerContinuous"/>
      <protection hidden="1"/>
    </xf>
    <xf numFmtId="14" fontId="7" fillId="10" borderId="0" xfId="0" applyNumberFormat="1" applyFont="1" applyFill="1" applyBorder="1" applyAlignment="1" applyProtection="1">
      <alignment horizontal="center" vertical="center"/>
      <protection hidden="1"/>
    </xf>
    <xf numFmtId="20" fontId="7" fillId="10" borderId="0" xfId="0" applyNumberFormat="1" applyFont="1" applyFill="1" applyBorder="1" applyAlignment="1" applyProtection="1">
      <alignment horizontal="center" vertical="center"/>
      <protection hidden="1"/>
    </xf>
    <xf numFmtId="0" fontId="7" fillId="10" borderId="10" xfId="0" applyFont="1" applyFill="1" applyBorder="1" applyProtection="1">
      <protection hidden="1"/>
    </xf>
    <xf numFmtId="0" fontId="7" fillId="10" borderId="0" xfId="0" applyFont="1" applyFill="1" applyBorder="1" applyAlignment="1" applyProtection="1">
      <protection hidden="1"/>
    </xf>
    <xf numFmtId="0" fontId="7" fillId="10" borderId="16" xfId="0" applyFont="1" applyFill="1" applyBorder="1" applyAlignment="1" applyProtection="1">
      <protection hidden="1"/>
    </xf>
    <xf numFmtId="0" fontId="8" fillId="10" borderId="11" xfId="0" applyFont="1" applyFill="1" applyBorder="1" applyAlignment="1" applyProtection="1">
      <alignment horizontal="center" vertical="center"/>
      <protection hidden="1"/>
    </xf>
    <xf numFmtId="0" fontId="8" fillId="10" borderId="22" xfId="0" applyFont="1" applyFill="1" applyBorder="1" applyAlignment="1" applyProtection="1">
      <alignment horizontal="left" vertical="center"/>
      <protection hidden="1"/>
    </xf>
    <xf numFmtId="0" fontId="8" fillId="10" borderId="22" xfId="0" applyFont="1" applyFill="1" applyBorder="1" applyAlignment="1" applyProtection="1">
      <alignment horizontal="center" vertical="center"/>
      <protection hidden="1"/>
    </xf>
    <xf numFmtId="0" fontId="8" fillId="10" borderId="12" xfId="0" applyFont="1" applyFill="1" applyBorder="1" applyAlignment="1" applyProtection="1">
      <alignment horizontal="center" vertical="center"/>
      <protection hidden="1"/>
    </xf>
    <xf numFmtId="14" fontId="7" fillId="10" borderId="4" xfId="0" applyNumberFormat="1" applyFont="1" applyFill="1" applyBorder="1" applyAlignment="1" applyProtection="1">
      <alignment horizontal="center" vertical="center"/>
      <protection hidden="1"/>
    </xf>
    <xf numFmtId="20" fontId="7" fillId="10" borderId="4" xfId="0" applyNumberFormat="1" applyFont="1" applyFill="1" applyBorder="1" applyAlignment="1" applyProtection="1">
      <alignment horizontal="center" vertical="center"/>
      <protection hidden="1"/>
    </xf>
    <xf numFmtId="0" fontId="7" fillId="10" borderId="7" xfId="0" applyFont="1" applyFill="1" applyBorder="1" applyProtection="1">
      <protection hidden="1"/>
    </xf>
    <xf numFmtId="0" fontId="7" fillId="10" borderId="4" xfId="0" applyFont="1" applyFill="1" applyBorder="1" applyAlignment="1" applyProtection="1">
      <protection hidden="1"/>
    </xf>
    <xf numFmtId="0" fontId="7" fillId="10" borderId="18" xfId="0" applyFont="1" applyFill="1" applyBorder="1" applyAlignment="1" applyProtection="1">
      <protection hidden="1"/>
    </xf>
    <xf numFmtId="14" fontId="7" fillId="11" borderId="6" xfId="0" applyNumberFormat="1" applyFont="1" applyFill="1" applyBorder="1" applyAlignment="1" applyProtection="1">
      <alignment horizontal="center" vertical="center"/>
      <protection hidden="1"/>
    </xf>
    <xf numFmtId="20" fontId="7" fillId="11" borderId="6" xfId="0" applyNumberFormat="1" applyFont="1" applyFill="1" applyBorder="1" applyAlignment="1" applyProtection="1">
      <alignment horizontal="center" vertical="center"/>
      <protection hidden="1"/>
    </xf>
    <xf numFmtId="0" fontId="7" fillId="11" borderId="19" xfId="0" applyFont="1" applyFill="1" applyBorder="1" applyAlignment="1" applyProtection="1">
      <alignment vertical="center"/>
      <protection hidden="1"/>
    </xf>
    <xf numFmtId="0" fontId="7" fillId="11" borderId="6" xfId="0" applyFont="1" applyFill="1" applyBorder="1" applyAlignment="1" applyProtection="1">
      <alignment vertical="center"/>
      <protection hidden="1"/>
    </xf>
    <xf numFmtId="0" fontId="8" fillId="11" borderId="3" xfId="0" applyFont="1" applyFill="1" applyBorder="1" applyAlignment="1" applyProtection="1">
      <alignment horizontal="centerContinuous"/>
      <protection hidden="1"/>
    </xf>
    <xf numFmtId="0" fontId="8" fillId="11" borderId="21" xfId="0" applyFont="1" applyFill="1" applyBorder="1" applyAlignment="1" applyProtection="1">
      <alignment horizontal="centerContinuous"/>
      <protection hidden="1"/>
    </xf>
    <xf numFmtId="0" fontId="8" fillId="11" borderId="13" xfId="0" applyFont="1" applyFill="1" applyBorder="1" applyAlignment="1" applyProtection="1">
      <alignment horizontal="centerContinuous"/>
      <protection hidden="1"/>
    </xf>
    <xf numFmtId="14" fontId="7" fillId="11" borderId="0" xfId="0" applyNumberFormat="1" applyFont="1" applyFill="1" applyBorder="1" applyAlignment="1" applyProtection="1">
      <alignment horizontal="center" vertical="center"/>
      <protection hidden="1"/>
    </xf>
    <xf numFmtId="20" fontId="7" fillId="11" borderId="0" xfId="0" applyNumberFormat="1" applyFont="1" applyFill="1" applyBorder="1" applyAlignment="1" applyProtection="1">
      <alignment horizontal="center" vertical="center"/>
      <protection hidden="1"/>
    </xf>
    <xf numFmtId="0" fontId="7" fillId="11" borderId="10" xfId="0" applyFont="1" applyFill="1" applyBorder="1" applyAlignment="1" applyProtection="1">
      <alignment vertical="center"/>
      <protection hidden="1"/>
    </xf>
    <xf numFmtId="0" fontId="7" fillId="11" borderId="0" xfId="0" applyFont="1" applyFill="1" applyBorder="1" applyAlignment="1" applyProtection="1">
      <alignment vertical="center"/>
      <protection hidden="1"/>
    </xf>
    <xf numFmtId="0" fontId="8" fillId="11" borderId="11" xfId="0" applyFont="1" applyFill="1" applyBorder="1" applyAlignment="1" applyProtection="1">
      <alignment horizontal="center"/>
      <protection hidden="1"/>
    </xf>
    <xf numFmtId="0" fontId="8" fillId="11" borderId="22" xfId="0" applyFont="1" applyFill="1" applyBorder="1" applyAlignment="1" applyProtection="1">
      <alignment horizontal="left"/>
      <protection hidden="1"/>
    </xf>
    <xf numFmtId="0" fontId="8" fillId="11" borderId="22" xfId="0" applyFont="1" applyFill="1" applyBorder="1" applyAlignment="1" applyProtection="1">
      <alignment horizontal="center"/>
      <protection hidden="1"/>
    </xf>
    <xf numFmtId="0" fontId="8" fillId="11" borderId="12" xfId="0" applyFont="1" applyFill="1" applyBorder="1" applyAlignment="1" applyProtection="1">
      <alignment horizontal="center"/>
      <protection hidden="1"/>
    </xf>
    <xf numFmtId="0" fontId="9" fillId="5" borderId="1" xfId="0" applyFont="1" applyFill="1" applyBorder="1" applyProtection="1">
      <protection hidden="1"/>
    </xf>
    <xf numFmtId="0" fontId="9" fillId="5" borderId="0" xfId="0" applyFont="1" applyFill="1" applyBorder="1" applyProtection="1">
      <protection hidden="1"/>
    </xf>
    <xf numFmtId="0" fontId="9" fillId="5" borderId="2" xfId="0" applyFont="1" applyFill="1" applyBorder="1" applyProtection="1">
      <protection hidden="1"/>
    </xf>
    <xf numFmtId="0" fontId="28" fillId="5" borderId="1" xfId="0" applyFont="1" applyFill="1" applyBorder="1" applyProtection="1">
      <protection hidden="1"/>
    </xf>
    <xf numFmtId="0" fontId="28" fillId="5" borderId="0" xfId="0" applyFont="1" applyFill="1" applyBorder="1" applyProtection="1">
      <protection hidden="1"/>
    </xf>
    <xf numFmtId="0" fontId="28" fillId="5" borderId="2" xfId="0" applyFont="1" applyFill="1" applyBorder="1" applyProtection="1">
      <protection hidden="1"/>
    </xf>
    <xf numFmtId="14" fontId="7" fillId="11" borderId="4" xfId="0" applyNumberFormat="1" applyFont="1" applyFill="1" applyBorder="1" applyAlignment="1" applyProtection="1">
      <alignment horizontal="center" vertical="center"/>
      <protection hidden="1"/>
    </xf>
    <xf numFmtId="20" fontId="7" fillId="11" borderId="4" xfId="0" applyNumberFormat="1" applyFont="1" applyFill="1" applyBorder="1" applyAlignment="1" applyProtection="1">
      <alignment horizontal="center" vertical="center"/>
      <protection hidden="1"/>
    </xf>
    <xf numFmtId="0" fontId="7" fillId="11" borderId="7" xfId="0" applyFont="1" applyFill="1" applyBorder="1" applyAlignment="1" applyProtection="1">
      <alignment vertical="center"/>
      <protection hidden="1"/>
    </xf>
    <xf numFmtId="0" fontId="7" fillId="11" borderId="4" xfId="0" applyFont="1" applyFill="1" applyBorder="1" applyAlignment="1" applyProtection="1">
      <alignment vertical="center"/>
      <protection hidden="1"/>
    </xf>
    <xf numFmtId="0" fontId="28" fillId="5" borderId="11" xfId="0" applyFont="1" applyFill="1" applyBorder="1" applyProtection="1">
      <protection hidden="1"/>
    </xf>
    <xf numFmtId="0" fontId="28" fillId="5" borderId="22" xfId="0" applyFont="1" applyFill="1" applyBorder="1" applyProtection="1">
      <protection hidden="1"/>
    </xf>
    <xf numFmtId="0" fontId="9" fillId="5" borderId="22" xfId="0" applyFont="1" applyFill="1" applyBorder="1" applyProtection="1">
      <protection hidden="1"/>
    </xf>
    <xf numFmtId="0" fontId="28" fillId="5" borderId="12" xfId="0" applyFont="1" applyFill="1" applyBorder="1" applyProtection="1">
      <protection hidden="1"/>
    </xf>
    <xf numFmtId="14" fontId="7" fillId="5" borderId="4" xfId="0" applyNumberFormat="1" applyFont="1" applyFill="1" applyBorder="1" applyProtection="1">
      <protection hidden="1"/>
    </xf>
    <xf numFmtId="14" fontId="7" fillId="5" borderId="4" xfId="0" applyNumberFormat="1" applyFont="1" applyFill="1" applyBorder="1" applyAlignment="1" applyProtection="1">
      <alignment horizontal="center" vertical="center"/>
      <protection hidden="1"/>
    </xf>
    <xf numFmtId="20" fontId="7" fillId="5" borderId="4" xfId="0" applyNumberFormat="1" applyFont="1" applyFill="1" applyBorder="1" applyAlignment="1" applyProtection="1">
      <alignment horizontal="center" vertical="center"/>
      <protection hidden="1"/>
    </xf>
    <xf numFmtId="0" fontId="7" fillId="5" borderId="4" xfId="0" applyFont="1" applyFill="1" applyBorder="1" applyProtection="1">
      <protection hidden="1"/>
    </xf>
    <xf numFmtId="0" fontId="7" fillId="5" borderId="4" xfId="0" applyFont="1" applyFill="1" applyBorder="1" applyAlignment="1" applyProtection="1">
      <protection hidden="1"/>
    </xf>
    <xf numFmtId="0" fontId="8" fillId="5" borderId="4" xfId="0" applyFont="1" applyFill="1" applyBorder="1" applyAlignment="1" applyProtection="1">
      <alignment horizontal="center"/>
      <protection hidden="1"/>
    </xf>
    <xf numFmtId="0" fontId="6" fillId="5" borderId="4" xfId="0" applyFont="1" applyFill="1" applyBorder="1" applyAlignment="1" applyProtection="1">
      <protection hidden="1"/>
    </xf>
    <xf numFmtId="14" fontId="7" fillId="12" borderId="0" xfId="0" applyNumberFormat="1" applyFont="1" applyFill="1" applyBorder="1" applyAlignment="1" applyProtection="1">
      <alignment horizontal="center" vertical="center"/>
      <protection hidden="1"/>
    </xf>
    <xf numFmtId="20" fontId="7" fillId="12" borderId="0" xfId="0" applyNumberFormat="1" applyFont="1" applyFill="1" applyBorder="1" applyAlignment="1" applyProtection="1">
      <alignment horizontal="center" vertical="center"/>
      <protection hidden="1"/>
    </xf>
    <xf numFmtId="0" fontId="7" fillId="12" borderId="10" xfId="0" applyFont="1" applyFill="1" applyBorder="1" applyAlignment="1" applyProtection="1">
      <alignment vertical="center"/>
      <protection hidden="1"/>
    </xf>
    <xf numFmtId="0" fontId="7" fillId="12" borderId="0" xfId="0" applyFont="1" applyFill="1" applyBorder="1" applyAlignment="1" applyProtection="1">
      <alignment vertical="center"/>
      <protection hidden="1"/>
    </xf>
    <xf numFmtId="0" fontId="6" fillId="12" borderId="0" xfId="0" applyFont="1" applyFill="1" applyBorder="1" applyAlignment="1" applyProtection="1">
      <alignment vertical="center"/>
      <protection hidden="1"/>
    </xf>
    <xf numFmtId="0" fontId="8" fillId="12" borderId="3" xfId="0" applyFont="1" applyFill="1" applyBorder="1" applyAlignment="1" applyProtection="1">
      <alignment horizontal="centerContinuous"/>
      <protection hidden="1"/>
    </xf>
    <xf numFmtId="0" fontId="8" fillId="12" borderId="21" xfId="0" applyFont="1" applyFill="1" applyBorder="1" applyAlignment="1" applyProtection="1">
      <alignment horizontal="centerContinuous"/>
      <protection hidden="1"/>
    </xf>
    <xf numFmtId="0" fontId="8" fillId="12" borderId="13" xfId="0" applyFont="1" applyFill="1" applyBorder="1" applyAlignment="1" applyProtection="1">
      <alignment horizontal="centerContinuous"/>
      <protection hidden="1"/>
    </xf>
    <xf numFmtId="0" fontId="8" fillId="12" borderId="11" xfId="0" applyFont="1" applyFill="1" applyBorder="1" applyAlignment="1" applyProtection="1">
      <alignment horizontal="center" vertical="center"/>
      <protection hidden="1"/>
    </xf>
    <xf numFmtId="0" fontId="8" fillId="12" borderId="22" xfId="0" applyFont="1" applyFill="1" applyBorder="1" applyAlignment="1" applyProtection="1">
      <alignment horizontal="left" vertical="center"/>
      <protection hidden="1"/>
    </xf>
    <xf numFmtId="0" fontId="8" fillId="12" borderId="22" xfId="0" applyFont="1" applyFill="1" applyBorder="1" applyAlignment="1" applyProtection="1">
      <alignment horizontal="center" vertical="center"/>
      <protection hidden="1"/>
    </xf>
    <xf numFmtId="0" fontId="8" fillId="12" borderId="12" xfId="0" applyFont="1" applyFill="1" applyBorder="1" applyAlignment="1" applyProtection="1">
      <alignment horizontal="center" vertical="center"/>
      <protection hidden="1"/>
    </xf>
    <xf numFmtId="14" fontId="7" fillId="12" borderId="4" xfId="0" applyNumberFormat="1" applyFont="1" applyFill="1" applyBorder="1" applyAlignment="1" applyProtection="1">
      <alignment horizontal="center" vertical="center"/>
      <protection hidden="1"/>
    </xf>
    <xf numFmtId="20" fontId="7" fillId="12" borderId="4" xfId="0" applyNumberFormat="1" applyFont="1" applyFill="1" applyBorder="1" applyAlignment="1" applyProtection="1">
      <alignment horizontal="center" vertical="center"/>
      <protection hidden="1"/>
    </xf>
    <xf numFmtId="0" fontId="7" fillId="12" borderId="7" xfId="0" applyFont="1" applyFill="1" applyBorder="1" applyAlignment="1" applyProtection="1">
      <alignment vertical="center"/>
      <protection hidden="1"/>
    </xf>
    <xf numFmtId="0" fontId="7" fillId="12" borderId="4" xfId="0" applyFont="1" applyFill="1" applyBorder="1" applyAlignment="1" applyProtection="1">
      <alignment vertical="center"/>
      <protection hidden="1"/>
    </xf>
    <xf numFmtId="0" fontId="6" fillId="12" borderId="4" xfId="0" applyFont="1" applyFill="1" applyBorder="1" applyAlignment="1" applyProtection="1">
      <alignment vertical="center"/>
      <protection hidden="1"/>
    </xf>
    <xf numFmtId="14" fontId="7" fillId="13" borderId="6" xfId="0" applyNumberFormat="1" applyFont="1" applyFill="1" applyBorder="1" applyAlignment="1" applyProtection="1">
      <alignment horizontal="center" vertical="center"/>
      <protection hidden="1"/>
    </xf>
    <xf numFmtId="20" fontId="7" fillId="13" borderId="6" xfId="0" applyNumberFormat="1" applyFont="1" applyFill="1" applyBorder="1" applyAlignment="1" applyProtection="1">
      <alignment horizontal="center" vertical="center"/>
      <protection hidden="1"/>
    </xf>
    <xf numFmtId="0" fontId="7" fillId="13" borderId="19" xfId="0" applyFont="1" applyFill="1" applyBorder="1" applyAlignment="1" applyProtection="1">
      <alignment vertical="center"/>
      <protection hidden="1"/>
    </xf>
    <xf numFmtId="0" fontId="7" fillId="13" borderId="6" xfId="0" applyFont="1" applyFill="1" applyBorder="1" applyAlignment="1" applyProtection="1">
      <alignment vertical="center"/>
      <protection hidden="1"/>
    </xf>
    <xf numFmtId="0" fontId="8" fillId="13" borderId="3" xfId="0" applyFont="1" applyFill="1" applyBorder="1" applyAlignment="1" applyProtection="1">
      <alignment horizontal="centerContinuous"/>
      <protection hidden="1"/>
    </xf>
    <xf numFmtId="0" fontId="8" fillId="13" borderId="21" xfId="0" applyFont="1" applyFill="1" applyBorder="1" applyAlignment="1" applyProtection="1">
      <alignment horizontal="centerContinuous"/>
      <protection hidden="1"/>
    </xf>
    <xf numFmtId="0" fontId="8" fillId="13" borderId="13" xfId="0" applyFont="1" applyFill="1" applyBorder="1" applyAlignment="1" applyProtection="1">
      <alignment horizontal="centerContinuous"/>
      <protection hidden="1"/>
    </xf>
    <xf numFmtId="14" fontId="7" fillId="13" borderId="0" xfId="0" applyNumberFormat="1" applyFont="1" applyFill="1" applyBorder="1" applyAlignment="1" applyProtection="1">
      <alignment horizontal="center" vertical="center"/>
      <protection hidden="1"/>
    </xf>
    <xf numFmtId="20" fontId="7" fillId="13" borderId="0" xfId="0" applyNumberFormat="1" applyFont="1" applyFill="1" applyBorder="1" applyAlignment="1" applyProtection="1">
      <alignment horizontal="center" vertical="center"/>
      <protection hidden="1"/>
    </xf>
    <xf numFmtId="0" fontId="7" fillId="13" borderId="10" xfId="0" applyFont="1" applyFill="1" applyBorder="1" applyAlignment="1" applyProtection="1">
      <alignment vertical="center"/>
      <protection hidden="1"/>
    </xf>
    <xf numFmtId="0" fontId="7" fillId="13" borderId="0" xfId="0" applyFont="1" applyFill="1" applyBorder="1" applyAlignment="1" applyProtection="1">
      <alignment vertical="center"/>
      <protection hidden="1"/>
    </xf>
    <xf numFmtId="0" fontId="8" fillId="13" borderId="11" xfId="0" applyFont="1" applyFill="1" applyBorder="1" applyAlignment="1" applyProtection="1">
      <alignment horizontal="center" vertical="center"/>
      <protection hidden="1"/>
    </xf>
    <xf numFmtId="0" fontId="8" fillId="13" borderId="22" xfId="0" applyFont="1" applyFill="1" applyBorder="1" applyAlignment="1" applyProtection="1">
      <alignment horizontal="left" vertical="center"/>
      <protection hidden="1"/>
    </xf>
    <xf numFmtId="0" fontId="8" fillId="13" borderId="22" xfId="0" applyFont="1" applyFill="1" applyBorder="1" applyAlignment="1" applyProtection="1">
      <alignment horizontal="center" vertical="center"/>
      <protection hidden="1"/>
    </xf>
    <xf numFmtId="0" fontId="8" fillId="13" borderId="12" xfId="0" applyFont="1" applyFill="1" applyBorder="1" applyAlignment="1" applyProtection="1">
      <alignment horizontal="center" vertical="center"/>
      <protection hidden="1"/>
    </xf>
    <xf numFmtId="14" fontId="7" fillId="13" borderId="4" xfId="0" applyNumberFormat="1" applyFont="1" applyFill="1" applyBorder="1" applyAlignment="1" applyProtection="1">
      <alignment horizontal="center" vertical="center"/>
      <protection hidden="1"/>
    </xf>
    <xf numFmtId="20" fontId="7" fillId="13" borderId="4" xfId="0" applyNumberFormat="1" applyFont="1" applyFill="1" applyBorder="1" applyAlignment="1" applyProtection="1">
      <alignment horizontal="center" vertical="center"/>
      <protection hidden="1"/>
    </xf>
    <xf numFmtId="0" fontId="7" fillId="13" borderId="7" xfId="0" applyFont="1" applyFill="1" applyBorder="1" applyAlignment="1" applyProtection="1">
      <alignment vertical="center"/>
      <protection hidden="1"/>
    </xf>
    <xf numFmtId="0" fontId="7" fillId="13" borderId="4" xfId="0" applyFont="1" applyFill="1" applyBorder="1" applyAlignment="1" applyProtection="1">
      <alignment vertical="center"/>
      <protection hidden="1"/>
    </xf>
    <xf numFmtId="20" fontId="7" fillId="5" borderId="0" xfId="0" applyNumberFormat="1" applyFont="1" applyFill="1" applyBorder="1" applyProtection="1">
      <protection hidden="1"/>
    </xf>
    <xf numFmtId="0" fontId="18" fillId="5" borderId="0" xfId="0" applyNumberFormat="1" applyFont="1" applyFill="1" applyBorder="1" applyProtection="1">
      <protection hidden="1"/>
    </xf>
    <xf numFmtId="0" fontId="19" fillId="5" borderId="0" xfId="0" applyNumberFormat="1" applyFont="1" applyFill="1" applyBorder="1" applyAlignment="1" applyProtection="1">
      <alignment vertical="center" wrapText="1"/>
      <protection hidden="1"/>
    </xf>
    <xf numFmtId="0" fontId="2" fillId="5" borderId="0" xfId="0" applyFont="1" applyFill="1" applyBorder="1" applyAlignment="1" applyProtection="1">
      <alignment horizontal="right"/>
      <protection hidden="1"/>
    </xf>
    <xf numFmtId="0" fontId="3" fillId="5" borderId="0" xfId="0" applyFont="1" applyFill="1" applyProtection="1">
      <protection hidden="1"/>
    </xf>
    <xf numFmtId="0" fontId="16" fillId="5" borderId="0" xfId="0" applyFont="1" applyFill="1" applyBorder="1" applyAlignment="1" applyProtection="1">
      <alignment vertical="center" wrapText="1"/>
      <protection hidden="1"/>
    </xf>
    <xf numFmtId="14" fontId="7" fillId="14" borderId="6" xfId="0" applyNumberFormat="1" applyFont="1" applyFill="1" applyBorder="1" applyAlignment="1" applyProtection="1">
      <alignment horizontal="center" vertical="center"/>
      <protection hidden="1"/>
    </xf>
    <xf numFmtId="20" fontId="7" fillId="14" borderId="6" xfId="0" applyNumberFormat="1" applyFont="1" applyFill="1" applyBorder="1" applyAlignment="1" applyProtection="1">
      <alignment horizontal="center" vertical="center"/>
      <protection hidden="1"/>
    </xf>
    <xf numFmtId="0" fontId="7" fillId="14" borderId="19" xfId="0" applyFont="1" applyFill="1" applyBorder="1" applyAlignment="1" applyProtection="1">
      <alignment vertical="center"/>
      <protection hidden="1"/>
    </xf>
    <xf numFmtId="0" fontId="7" fillId="14" borderId="6" xfId="0" applyFont="1" applyFill="1" applyBorder="1" applyAlignment="1" applyProtection="1">
      <alignment horizontal="right" vertical="center"/>
      <protection hidden="1"/>
    </xf>
    <xf numFmtId="0" fontId="7" fillId="14" borderId="19" xfId="0" applyFont="1" applyFill="1" applyBorder="1" applyAlignment="1">
      <alignment horizontal="left" vertical="center"/>
    </xf>
    <xf numFmtId="14" fontId="7" fillId="14" borderId="0" xfId="0" applyNumberFormat="1" applyFont="1" applyFill="1" applyBorder="1" applyAlignment="1" applyProtection="1">
      <alignment horizontal="center" vertical="center"/>
      <protection hidden="1"/>
    </xf>
    <xf numFmtId="20" fontId="7" fillId="14" borderId="0" xfId="0" applyNumberFormat="1" applyFont="1" applyFill="1" applyBorder="1" applyAlignment="1" applyProtection="1">
      <alignment horizontal="center" vertical="center"/>
      <protection hidden="1"/>
    </xf>
    <xf numFmtId="0" fontId="7" fillId="14" borderId="10" xfId="0" applyFont="1" applyFill="1" applyBorder="1" applyAlignment="1" applyProtection="1">
      <alignment vertical="center"/>
      <protection hidden="1"/>
    </xf>
    <xf numFmtId="0" fontId="7" fillId="14" borderId="0" xfId="0" applyFont="1" applyFill="1" applyBorder="1" applyAlignment="1" applyProtection="1">
      <alignment horizontal="right" vertical="center"/>
      <protection hidden="1"/>
    </xf>
    <xf numFmtId="0" fontId="7" fillId="14" borderId="10" xfId="0" applyFont="1" applyFill="1" applyBorder="1" applyAlignment="1">
      <alignment horizontal="left" vertical="center"/>
    </xf>
    <xf numFmtId="0" fontId="3" fillId="5" borderId="0" xfId="0" applyFont="1" applyFill="1" applyAlignment="1" applyProtection="1">
      <alignment horizontal="center"/>
      <protection hidden="1"/>
    </xf>
    <xf numFmtId="0" fontId="10" fillId="5" borderId="0" xfId="0" applyFont="1" applyFill="1" applyBorder="1" applyProtection="1">
      <protection hidden="1"/>
    </xf>
    <xf numFmtId="0" fontId="14" fillId="5" borderId="0" xfId="0" applyFont="1" applyFill="1" applyBorder="1" applyAlignment="1" applyProtection="1">
      <alignment horizontal="center" vertical="center"/>
      <protection hidden="1"/>
    </xf>
    <xf numFmtId="0" fontId="15" fillId="5" borderId="0" xfId="0" applyFont="1" applyFill="1" applyBorder="1" applyAlignment="1" applyProtection="1">
      <protection hidden="1"/>
    </xf>
    <xf numFmtId="14" fontId="7" fillId="14" borderId="4" xfId="0" applyNumberFormat="1" applyFont="1" applyFill="1" applyBorder="1" applyAlignment="1" applyProtection="1">
      <alignment horizontal="center" vertical="center"/>
      <protection hidden="1"/>
    </xf>
    <xf numFmtId="20" fontId="7" fillId="14" borderId="4" xfId="0" applyNumberFormat="1" applyFont="1" applyFill="1" applyBorder="1" applyAlignment="1" applyProtection="1">
      <alignment horizontal="center" vertical="center"/>
      <protection hidden="1"/>
    </xf>
    <xf numFmtId="0" fontId="7" fillId="14" borderId="7" xfId="0" applyFont="1" applyFill="1" applyBorder="1" applyAlignment="1" applyProtection="1">
      <alignment vertical="center"/>
      <protection hidden="1"/>
    </xf>
    <xf numFmtId="0" fontId="7" fillId="14" borderId="4" xfId="0" applyFont="1" applyFill="1" applyBorder="1" applyAlignment="1" applyProtection="1">
      <alignment horizontal="right" vertical="center"/>
      <protection hidden="1"/>
    </xf>
    <xf numFmtId="0" fontId="7" fillId="14" borderId="7" xfId="0" applyFont="1" applyFill="1" applyBorder="1" applyAlignment="1">
      <alignment horizontal="left" vertical="center"/>
    </xf>
    <xf numFmtId="14" fontId="7" fillId="15" borderId="6" xfId="0" applyNumberFormat="1" applyFont="1" applyFill="1" applyBorder="1" applyAlignment="1" applyProtection="1">
      <alignment horizontal="center" vertical="center"/>
      <protection hidden="1"/>
    </xf>
    <xf numFmtId="20" fontId="7" fillId="15" borderId="6" xfId="0" applyNumberFormat="1" applyFont="1" applyFill="1" applyBorder="1" applyAlignment="1" applyProtection="1">
      <alignment horizontal="center" vertical="center"/>
      <protection hidden="1"/>
    </xf>
    <xf numFmtId="0" fontId="7" fillId="15" borderId="19" xfId="0" applyFont="1" applyFill="1" applyBorder="1" applyProtection="1">
      <protection hidden="1"/>
    </xf>
    <xf numFmtId="0" fontId="7" fillId="15" borderId="20" xfId="0" applyFont="1" applyFill="1" applyBorder="1" applyAlignment="1" applyProtection="1">
      <alignment horizontal="right"/>
      <protection hidden="1"/>
    </xf>
    <xf numFmtId="0" fontId="3" fillId="5" borderId="0" xfId="0" applyFont="1" applyFill="1" applyAlignment="1" applyProtection="1">
      <alignment horizontal="center" wrapText="1"/>
      <protection hidden="1"/>
    </xf>
    <xf numFmtId="14" fontId="7" fillId="15" borderId="0" xfId="0" applyNumberFormat="1" applyFont="1" applyFill="1" applyBorder="1" applyAlignment="1" applyProtection="1">
      <alignment horizontal="center" vertical="center"/>
      <protection hidden="1"/>
    </xf>
    <xf numFmtId="20" fontId="7" fillId="15" borderId="0" xfId="0" applyNumberFormat="1" applyFont="1" applyFill="1" applyBorder="1" applyAlignment="1" applyProtection="1">
      <alignment horizontal="center" vertical="center"/>
      <protection hidden="1"/>
    </xf>
    <xf numFmtId="0" fontId="7" fillId="15" borderId="10" xfId="0" applyFont="1" applyFill="1" applyBorder="1" applyProtection="1">
      <protection hidden="1"/>
    </xf>
    <xf numFmtId="0" fontId="7" fillId="15" borderId="16" xfId="0" applyFont="1" applyFill="1" applyBorder="1" applyAlignment="1" applyProtection="1">
      <alignment horizontal="right"/>
      <protection hidden="1"/>
    </xf>
    <xf numFmtId="14" fontId="7" fillId="15" borderId="4" xfId="0" applyNumberFormat="1" applyFont="1" applyFill="1" applyBorder="1" applyAlignment="1" applyProtection="1">
      <alignment horizontal="center" vertical="center"/>
      <protection hidden="1"/>
    </xf>
    <xf numFmtId="20" fontId="7" fillId="15" borderId="4" xfId="0" applyNumberFormat="1" applyFont="1" applyFill="1" applyBorder="1" applyAlignment="1" applyProtection="1">
      <alignment horizontal="center" vertical="center"/>
      <protection hidden="1"/>
    </xf>
    <xf numFmtId="0" fontId="7" fillId="15" borderId="7" xfId="0" applyFont="1" applyFill="1" applyBorder="1" applyProtection="1">
      <protection hidden="1"/>
    </xf>
    <xf numFmtId="0" fontId="7" fillId="15" borderId="18" xfId="0" applyFont="1" applyFill="1" applyBorder="1" applyAlignment="1" applyProtection="1">
      <alignment horizontal="right"/>
      <protection hidden="1"/>
    </xf>
    <xf numFmtId="14" fontId="7" fillId="16" borderId="6" xfId="0" applyNumberFormat="1" applyFont="1" applyFill="1" applyBorder="1" applyAlignment="1" applyProtection="1">
      <alignment horizontal="center" vertical="center"/>
      <protection hidden="1"/>
    </xf>
    <xf numFmtId="20" fontId="7" fillId="16" borderId="6" xfId="0" applyNumberFormat="1" applyFont="1" applyFill="1" applyBorder="1" applyAlignment="1" applyProtection="1">
      <alignment horizontal="center" vertical="center"/>
      <protection hidden="1"/>
    </xf>
    <xf numFmtId="0" fontId="7" fillId="16" borderId="19" xfId="0" applyFont="1" applyFill="1" applyBorder="1" applyProtection="1">
      <protection hidden="1"/>
    </xf>
    <xf numFmtId="0" fontId="7" fillId="16" borderId="6" xfId="0" applyFont="1" applyFill="1" applyBorder="1" applyAlignment="1" applyProtection="1">
      <alignment horizontal="right"/>
      <protection hidden="1"/>
    </xf>
    <xf numFmtId="14" fontId="7" fillId="16" borderId="4" xfId="0" applyNumberFormat="1" applyFont="1" applyFill="1" applyBorder="1" applyAlignment="1" applyProtection="1">
      <alignment horizontal="center" vertical="center"/>
      <protection hidden="1"/>
    </xf>
    <xf numFmtId="20" fontId="7" fillId="16" borderId="4" xfId="0" applyNumberFormat="1" applyFont="1" applyFill="1" applyBorder="1" applyAlignment="1" applyProtection="1">
      <alignment horizontal="center" vertical="center"/>
      <protection hidden="1"/>
    </xf>
    <xf numFmtId="0" fontId="7" fillId="16" borderId="7" xfId="0" applyFont="1" applyFill="1" applyBorder="1" applyProtection="1">
      <protection hidden="1"/>
    </xf>
    <xf numFmtId="0" fontId="7" fillId="16" borderId="18" xfId="0" applyFont="1" applyFill="1" applyBorder="1" applyAlignment="1" applyProtection="1">
      <alignment horizontal="right"/>
      <protection hidden="1"/>
    </xf>
    <xf numFmtId="14" fontId="26" fillId="17" borderId="17" xfId="0" applyNumberFormat="1" applyFont="1" applyFill="1" applyBorder="1" applyAlignment="1" applyProtection="1">
      <alignment horizontal="center" vertical="center"/>
      <protection hidden="1"/>
    </xf>
    <xf numFmtId="14" fontId="7" fillId="17" borderId="5" xfId="0" applyNumberFormat="1" applyFont="1" applyFill="1" applyBorder="1" applyAlignment="1" applyProtection="1">
      <alignment horizontal="center" vertical="center"/>
      <protection hidden="1"/>
    </xf>
    <xf numFmtId="20" fontId="7" fillId="17" borderId="5" xfId="0" applyNumberFormat="1" applyFont="1" applyFill="1" applyBorder="1" applyAlignment="1" applyProtection="1">
      <alignment horizontal="center" vertical="center"/>
      <protection hidden="1"/>
    </xf>
    <xf numFmtId="0" fontId="7" fillId="17" borderId="15" xfId="0" applyFont="1" applyFill="1" applyBorder="1" applyAlignment="1" applyProtection="1">
      <alignment vertical="center"/>
      <protection hidden="1"/>
    </xf>
    <xf numFmtId="0" fontId="7" fillId="17" borderId="5" xfId="0" applyFont="1" applyFill="1" applyBorder="1" applyAlignment="1" applyProtection="1">
      <alignment horizontal="right" vertical="center"/>
      <protection hidden="1"/>
    </xf>
    <xf numFmtId="0" fontId="2" fillId="5" borderId="0" xfId="0" applyFont="1" applyFill="1" applyBorder="1" applyAlignment="1" applyProtection="1">
      <alignment horizontal="centerContinuous" vertical="center" wrapText="1"/>
      <protection hidden="1"/>
    </xf>
    <xf numFmtId="14" fontId="26" fillId="18" borderId="17" xfId="0" applyNumberFormat="1" applyFont="1" applyFill="1" applyBorder="1" applyAlignment="1" applyProtection="1">
      <alignment horizontal="center" vertical="center"/>
      <protection hidden="1"/>
    </xf>
    <xf numFmtId="14" fontId="7" fillId="18" borderId="5" xfId="0" applyNumberFormat="1" applyFont="1" applyFill="1" applyBorder="1" applyAlignment="1" applyProtection="1">
      <alignment horizontal="center" vertical="center"/>
      <protection hidden="1"/>
    </xf>
    <xf numFmtId="20" fontId="7" fillId="18" borderId="5" xfId="0" applyNumberFormat="1" applyFont="1" applyFill="1" applyBorder="1" applyAlignment="1" applyProtection="1">
      <alignment horizontal="center" vertical="center"/>
      <protection hidden="1"/>
    </xf>
    <xf numFmtId="0" fontId="7" fillId="18" borderId="15" xfId="0" applyFont="1" applyFill="1" applyBorder="1" applyAlignment="1" applyProtection="1">
      <alignment vertical="center"/>
      <protection hidden="1"/>
    </xf>
    <xf numFmtId="0" fontId="7" fillId="18" borderId="5" xfId="0" applyFont="1" applyFill="1" applyBorder="1" applyAlignment="1" applyProtection="1">
      <alignment horizontal="right" vertical="center"/>
      <protection hidden="1"/>
    </xf>
    <xf numFmtId="0" fontId="0" fillId="5" borderId="0" xfId="0" applyFill="1" applyBorder="1" applyProtection="1">
      <protection hidden="1"/>
    </xf>
    <xf numFmtId="0" fontId="30" fillId="16" borderId="0" xfId="0" applyFont="1" applyFill="1" applyBorder="1" applyAlignment="1" applyProtection="1">
      <alignment horizontal="left" vertical="center"/>
      <protection hidden="1"/>
    </xf>
    <xf numFmtId="0" fontId="30" fillId="16" borderId="10" xfId="0" applyFont="1" applyFill="1" applyBorder="1" applyAlignment="1" applyProtection="1">
      <alignment horizontal="left" vertical="center"/>
      <protection hidden="1"/>
    </xf>
    <xf numFmtId="0" fontId="17" fillId="5" borderId="0" xfId="0" applyFont="1" applyFill="1" applyBorder="1" applyAlignment="1" applyProtection="1">
      <alignment horizontal="center" vertical="center" wrapText="1"/>
      <protection hidden="1"/>
    </xf>
    <xf numFmtId="0" fontId="30" fillId="15" borderId="0" xfId="0" applyFont="1" applyFill="1" applyBorder="1" applyAlignment="1" applyProtection="1">
      <alignment horizontal="left" vertical="center"/>
      <protection hidden="1"/>
    </xf>
    <xf numFmtId="0" fontId="30" fillId="15" borderId="10" xfId="0" applyFont="1" applyFill="1" applyBorder="1" applyAlignment="1" applyProtection="1">
      <alignment horizontal="left" vertical="center"/>
      <protection hidden="1"/>
    </xf>
    <xf numFmtId="0" fontId="0" fillId="5" borderId="0" xfId="0" applyFont="1" applyFill="1" applyBorder="1" applyAlignment="1" applyProtection="1">
      <alignment vertical="center"/>
      <protection hidden="1"/>
    </xf>
    <xf numFmtId="0" fontId="27" fillId="5" borderId="0" xfId="0" applyFont="1" applyFill="1" applyBorder="1" applyAlignment="1" applyProtection="1">
      <alignment horizontal="center" vertical="center"/>
      <protection hidden="1"/>
    </xf>
    <xf numFmtId="0" fontId="27" fillId="5" borderId="46" xfId="0" applyFont="1" applyFill="1" applyBorder="1" applyAlignment="1">
      <alignment horizontal="center" vertical="center"/>
    </xf>
    <xf numFmtId="0" fontId="1" fillId="5" borderId="0" xfId="0" applyFont="1" applyFill="1" applyBorder="1" applyAlignment="1" applyProtection="1">
      <alignment vertical="center"/>
      <protection hidden="1"/>
    </xf>
    <xf numFmtId="0" fontId="22" fillId="5" borderId="0" xfId="0" applyFont="1" applyFill="1" applyBorder="1" applyAlignment="1" applyProtection="1">
      <alignment vertical="center"/>
      <protection hidden="1"/>
    </xf>
    <xf numFmtId="0" fontId="11" fillId="5" borderId="0" xfId="0" applyFont="1" applyFill="1" applyBorder="1" applyAlignment="1" applyProtection="1">
      <alignment horizontal="center" vertical="center"/>
      <protection hidden="1"/>
    </xf>
    <xf numFmtId="0" fontId="27" fillId="5" borderId="0" xfId="0" applyFont="1" applyFill="1" applyAlignment="1" applyProtection="1">
      <alignment horizontal="center" vertical="center"/>
      <protection hidden="1"/>
    </xf>
    <xf numFmtId="0" fontId="0" fillId="5" borderId="0" xfId="0" applyFill="1" applyBorder="1" applyAlignment="1" applyProtection="1">
      <alignment vertical="center"/>
      <protection hidden="1"/>
    </xf>
    <xf numFmtId="0" fontId="11" fillId="5" borderId="0" xfId="0" applyFont="1" applyFill="1" applyAlignment="1" applyProtection="1">
      <alignment horizontal="center" vertical="center"/>
      <protection hidden="1"/>
    </xf>
    <xf numFmtId="0" fontId="23" fillId="19" borderId="0" xfId="0" applyFont="1" applyFill="1" applyBorder="1" applyAlignment="1" applyProtection="1">
      <alignment vertical="center"/>
      <protection hidden="1"/>
    </xf>
    <xf numFmtId="0" fontId="24" fillId="19" borderId="0" xfId="0" applyFont="1" applyFill="1" applyBorder="1" applyAlignment="1" applyProtection="1">
      <alignment vertical="center"/>
      <protection hidden="1"/>
    </xf>
    <xf numFmtId="0" fontId="24" fillId="19" borderId="10" xfId="0" applyFont="1" applyFill="1" applyBorder="1" applyAlignment="1" applyProtection="1">
      <alignment vertical="center"/>
      <protection hidden="1"/>
    </xf>
    <xf numFmtId="0" fontId="4" fillId="5" borderId="0" xfId="27" applyFill="1"/>
    <xf numFmtId="0" fontId="0" fillId="5" borderId="0" xfId="0" applyFill="1" applyAlignment="1" applyProtection="1">
      <alignment horizontal="center"/>
      <protection hidden="1"/>
    </xf>
    <xf numFmtId="0" fontId="0" fillId="2" borderId="0" xfId="0" applyFill="1" applyAlignment="1" applyProtection="1">
      <alignment horizontal="center"/>
      <protection hidden="1"/>
    </xf>
    <xf numFmtId="0" fontId="8" fillId="6" borderId="9" xfId="0" applyFont="1" applyFill="1" applyBorder="1" applyAlignment="1" applyProtection="1">
      <alignment horizontal="center"/>
      <protection locked="0"/>
    </xf>
    <xf numFmtId="0" fontId="8" fillId="6" borderId="8" xfId="0" applyFont="1" applyFill="1" applyBorder="1" applyAlignment="1" applyProtection="1">
      <alignment horizontal="center"/>
      <protection locked="0"/>
    </xf>
    <xf numFmtId="0" fontId="8" fillId="7" borderId="9" xfId="0" applyFont="1" applyFill="1" applyBorder="1" applyAlignment="1" applyProtection="1">
      <alignment horizontal="center"/>
      <protection locked="0"/>
    </xf>
    <xf numFmtId="0" fontId="8" fillId="7" borderId="8" xfId="0" applyFont="1" applyFill="1" applyBorder="1" applyAlignment="1" applyProtection="1">
      <alignment horizontal="center"/>
      <protection locked="0"/>
    </xf>
    <xf numFmtId="0" fontId="8" fillId="7" borderId="8" xfId="0" quotePrefix="1" applyFont="1" applyFill="1" applyBorder="1" applyAlignment="1" applyProtection="1">
      <alignment horizontal="center"/>
      <protection locked="0"/>
    </xf>
    <xf numFmtId="0" fontId="8" fillId="8" borderId="9" xfId="0" applyFont="1" applyFill="1" applyBorder="1" applyAlignment="1" applyProtection="1">
      <alignment horizontal="center" vertical="center"/>
      <protection locked="0"/>
    </xf>
    <xf numFmtId="0" fontId="8" fillId="9" borderId="9" xfId="0" applyFont="1" applyFill="1" applyBorder="1" applyAlignment="1" applyProtection="1">
      <alignment horizontal="center"/>
      <protection locked="0"/>
    </xf>
    <xf numFmtId="0" fontId="8" fillId="12" borderId="8" xfId="0" applyFont="1" applyFill="1" applyBorder="1" applyAlignment="1" applyProtection="1">
      <alignment horizontal="center" vertical="center"/>
      <protection locked="0"/>
    </xf>
    <xf numFmtId="0" fontId="8" fillId="12" borderId="9" xfId="0" applyFont="1" applyFill="1" applyBorder="1" applyAlignment="1" applyProtection="1">
      <alignment horizontal="center" vertical="center"/>
      <protection locked="0"/>
    </xf>
    <xf numFmtId="0" fontId="8" fillId="13" borderId="9" xfId="0" applyFont="1" applyFill="1" applyBorder="1" applyAlignment="1" applyProtection="1">
      <alignment horizontal="center" vertical="center"/>
      <protection locked="0"/>
    </xf>
    <xf numFmtId="0" fontId="8" fillId="14" borderId="9" xfId="0" applyFont="1" applyFill="1" applyBorder="1" applyAlignment="1" applyProtection="1">
      <alignment horizontal="center" vertical="center"/>
      <protection locked="0"/>
    </xf>
    <xf numFmtId="0" fontId="8" fillId="15" borderId="9" xfId="0" applyFont="1" applyFill="1" applyBorder="1" applyAlignment="1" applyProtection="1">
      <alignment horizontal="center"/>
      <protection locked="0"/>
    </xf>
    <xf numFmtId="0" fontId="8" fillId="16" borderId="6" xfId="0" applyFont="1" applyFill="1" applyBorder="1" applyAlignment="1" applyProtection="1">
      <alignment horizontal="center" vertical="center"/>
      <protection locked="0"/>
    </xf>
    <xf numFmtId="0" fontId="8" fillId="16" borderId="9" xfId="0" applyFont="1" applyFill="1" applyBorder="1" applyAlignment="1" applyProtection="1">
      <alignment horizontal="center"/>
      <protection locked="0"/>
    </xf>
    <xf numFmtId="0" fontId="8" fillId="16" borderId="7" xfId="0" applyFont="1" applyFill="1" applyBorder="1" applyAlignment="1" applyProtection="1">
      <alignment horizontal="center" vertical="center"/>
      <protection locked="0"/>
    </xf>
    <xf numFmtId="0" fontId="8" fillId="16" borderId="18" xfId="0" applyFont="1" applyFill="1" applyBorder="1" applyAlignment="1" applyProtection="1">
      <alignment horizontal="center" vertical="center"/>
      <protection locked="0"/>
    </xf>
    <xf numFmtId="0" fontId="8" fillId="17" borderId="15" xfId="0" applyFont="1" applyFill="1" applyBorder="1" applyAlignment="1" applyProtection="1">
      <alignment horizontal="center" vertical="center"/>
      <protection locked="0"/>
    </xf>
    <xf numFmtId="0" fontId="8" fillId="17" borderId="9" xfId="0" applyFont="1" applyFill="1" applyBorder="1" applyAlignment="1" applyProtection="1">
      <alignment horizontal="center" vertical="center"/>
      <protection locked="0"/>
    </xf>
    <xf numFmtId="0" fontId="8" fillId="17" borderId="5" xfId="0" applyFont="1" applyFill="1" applyBorder="1" applyAlignment="1" applyProtection="1">
      <alignment horizontal="center" vertical="center"/>
      <protection locked="0"/>
    </xf>
    <xf numFmtId="0" fontId="8" fillId="18" borderId="15" xfId="0" applyFont="1" applyFill="1" applyBorder="1" applyAlignment="1" applyProtection="1">
      <alignment horizontal="center" vertical="center"/>
      <protection locked="0"/>
    </xf>
    <xf numFmtId="0" fontId="8" fillId="18" borderId="9" xfId="0" applyFont="1" applyFill="1" applyBorder="1" applyAlignment="1" applyProtection="1">
      <alignment horizontal="center" vertical="center"/>
      <protection locked="0"/>
    </xf>
    <xf numFmtId="0" fontId="8" fillId="18" borderId="5" xfId="0" applyFont="1" applyFill="1" applyBorder="1" applyAlignment="1" applyProtection="1">
      <alignment horizontal="center" vertical="center"/>
      <protection locked="0"/>
    </xf>
    <xf numFmtId="0" fontId="0" fillId="2" borderId="0" xfId="0" applyFont="1" applyFill="1" applyProtection="1">
      <protection hidden="1"/>
    </xf>
    <xf numFmtId="0" fontId="0" fillId="5" borderId="0" xfId="0" applyFont="1" applyFill="1" applyProtection="1">
      <protection hidden="1"/>
    </xf>
    <xf numFmtId="0" fontId="42" fillId="22" borderId="17" xfId="0" applyFont="1" applyFill="1" applyBorder="1" applyAlignment="1" applyProtection="1">
      <alignment horizontal="center"/>
      <protection hidden="1"/>
    </xf>
    <xf numFmtId="0" fontId="35" fillId="22" borderId="5" xfId="0" applyFont="1" applyFill="1" applyBorder="1" applyAlignment="1" applyProtection="1">
      <alignment horizontal="center" vertical="center"/>
      <protection hidden="1"/>
    </xf>
    <xf numFmtId="0" fontId="35" fillId="22" borderId="15" xfId="0" applyFont="1" applyFill="1" applyBorder="1" applyAlignment="1" applyProtection="1">
      <alignment horizontal="center" vertical="center"/>
      <protection hidden="1"/>
    </xf>
    <xf numFmtId="0" fontId="42" fillId="16" borderId="30" xfId="0" applyFont="1" applyFill="1" applyBorder="1" applyAlignment="1" applyProtection="1">
      <alignment horizontal="center" vertical="center"/>
      <protection hidden="1"/>
    </xf>
    <xf numFmtId="0" fontId="41" fillId="23" borderId="0" xfId="0" applyFont="1" applyFill="1" applyBorder="1" applyAlignment="1" applyProtection="1">
      <alignment horizontal="center" vertical="center"/>
      <protection hidden="1"/>
    </xf>
    <xf numFmtId="0" fontId="0" fillId="3" borderId="0" xfId="0" applyFill="1" applyBorder="1" applyProtection="1">
      <protection hidden="1"/>
    </xf>
    <xf numFmtId="0" fontId="30" fillId="24" borderId="0" xfId="0" applyFont="1" applyFill="1" applyBorder="1" applyAlignment="1" applyProtection="1">
      <alignment horizontal="center" vertical="center"/>
      <protection hidden="1"/>
    </xf>
    <xf numFmtId="0" fontId="33" fillId="3" borderId="0" xfId="0" applyFont="1" applyFill="1" applyBorder="1" applyAlignment="1" applyProtection="1">
      <alignment horizontal="center" vertical="center"/>
      <protection hidden="1"/>
    </xf>
    <xf numFmtId="0" fontId="0" fillId="0" borderId="0" xfId="0" applyFont="1" applyFill="1"/>
    <xf numFmtId="0" fontId="0" fillId="0" borderId="0" xfId="0" applyFont="1" applyFill="1" applyAlignment="1">
      <alignment wrapText="1"/>
    </xf>
    <xf numFmtId="0" fontId="2" fillId="0" borderId="0" xfId="0" applyFont="1" applyFill="1"/>
    <xf numFmtId="0" fontId="0" fillId="0" borderId="0" xfId="0" applyFont="1" applyFill="1" applyAlignment="1">
      <alignment vertical="top" wrapText="1"/>
    </xf>
    <xf numFmtId="0" fontId="0" fillId="2" borderId="0" xfId="0" applyFont="1" applyFill="1" applyAlignment="1" applyProtection="1">
      <alignment vertical="top" wrapText="1"/>
      <protection hidden="1"/>
    </xf>
    <xf numFmtId="0" fontId="2" fillId="2" borderId="0" xfId="0" applyFont="1" applyFill="1" applyAlignment="1" applyProtection="1">
      <alignment vertical="top"/>
      <protection hidden="1"/>
    </xf>
    <xf numFmtId="0" fontId="0" fillId="2" borderId="0" xfId="0" applyFont="1" applyFill="1" applyAlignment="1" applyProtection="1">
      <alignment vertical="top"/>
      <protection hidden="1"/>
    </xf>
    <xf numFmtId="0" fontId="0" fillId="2" borderId="0" xfId="0" applyFill="1" applyAlignment="1" applyProtection="1">
      <protection hidden="1"/>
    </xf>
    <xf numFmtId="0" fontId="0" fillId="2" borderId="0" xfId="0" applyFont="1" applyFill="1" applyAlignment="1" applyProtection="1">
      <alignment vertical="center" wrapText="1"/>
      <protection hidden="1"/>
    </xf>
    <xf numFmtId="0" fontId="2" fillId="2" borderId="0" xfId="0" applyFont="1" applyFill="1" applyAlignment="1" applyProtection="1">
      <alignment vertical="center"/>
      <protection hidden="1"/>
    </xf>
    <xf numFmtId="0" fontId="28" fillId="2" borderId="0" xfId="27" applyFont="1" applyFill="1" applyAlignment="1" applyProtection="1">
      <alignment vertical="center"/>
      <protection hidden="1"/>
    </xf>
    <xf numFmtId="0" fontId="0" fillId="2" borderId="0" xfId="0" applyFont="1" applyFill="1" applyAlignment="1" applyProtection="1">
      <alignment vertical="center"/>
      <protection hidden="1"/>
    </xf>
    <xf numFmtId="0" fontId="28" fillId="2" borderId="0" xfId="27" applyFont="1" applyFill="1" applyAlignment="1" applyProtection="1">
      <protection hidden="1"/>
    </xf>
    <xf numFmtId="0" fontId="8" fillId="0" borderId="0" xfId="0" applyFont="1" applyFill="1" applyBorder="1" applyAlignment="1" applyProtection="1">
      <alignment vertical="center"/>
      <protection hidden="1"/>
    </xf>
    <xf numFmtId="0" fontId="8" fillId="0" borderId="0" xfId="0" applyFont="1" applyFill="1" applyBorder="1" applyProtection="1">
      <protection hidden="1"/>
    </xf>
    <xf numFmtId="0" fontId="7" fillId="0" borderId="0" xfId="0" applyFont="1" applyFill="1" applyBorder="1"/>
    <xf numFmtId="0" fontId="8" fillId="0" borderId="0" xfId="0" applyFont="1" applyFill="1" applyBorder="1" applyAlignment="1" applyProtection="1">
      <alignment horizontal="center"/>
      <protection hidden="1"/>
    </xf>
    <xf numFmtId="0" fontId="8" fillId="0" borderId="0" xfId="0" applyFont="1" applyFill="1" applyBorder="1"/>
    <xf numFmtId="0" fontId="7" fillId="0" borderId="0" xfId="0" applyFont="1" applyFill="1" applyBorder="1" applyProtection="1">
      <protection hidden="1"/>
    </xf>
    <xf numFmtId="0" fontId="50" fillId="0" borderId="0" xfId="0" applyFont="1" applyFill="1" applyBorder="1" applyAlignment="1" applyProtection="1">
      <alignment horizontal="center"/>
      <protection hidden="1"/>
    </xf>
    <xf numFmtId="2" fontId="7" fillId="0" borderId="0" xfId="0" applyNumberFormat="1" applyFont="1" applyFill="1" applyBorder="1"/>
    <xf numFmtId="0" fontId="46" fillId="0" borderId="0" xfId="0" applyFont="1" applyFill="1" applyBorder="1" applyAlignment="1" applyProtection="1">
      <alignment horizontal="center" vertical="center"/>
      <protection hidden="1"/>
    </xf>
    <xf numFmtId="0" fontId="47" fillId="0" borderId="0" xfId="0" applyFont="1" applyFill="1" applyBorder="1" applyAlignment="1" applyProtection="1">
      <alignment horizontal="center"/>
      <protection hidden="1"/>
    </xf>
    <xf numFmtId="0" fontId="48" fillId="0" borderId="0" xfId="0" applyFont="1" applyFill="1" applyBorder="1" applyAlignment="1" applyProtection="1">
      <alignment horizontal="center"/>
      <protection hidden="1"/>
    </xf>
    <xf numFmtId="0" fontId="49" fillId="0" borderId="0" xfId="0" applyFont="1" applyFill="1" applyBorder="1" applyProtection="1">
      <protection hidden="1"/>
    </xf>
    <xf numFmtId="3" fontId="20" fillId="0" borderId="0" xfId="0" applyNumberFormat="1" applyFont="1" applyFill="1" applyBorder="1" applyProtection="1">
      <protection hidden="1"/>
    </xf>
    <xf numFmtId="0" fontId="8" fillId="0" borderId="0" xfId="0" applyFont="1" applyFill="1" applyBorder="1" applyAlignment="1">
      <alignment horizontal="center"/>
    </xf>
    <xf numFmtId="2" fontId="8" fillId="0" borderId="0" xfId="0" applyNumberFormat="1" applyFont="1" applyFill="1" applyBorder="1"/>
    <xf numFmtId="164" fontId="8" fillId="0" borderId="0" xfId="0" applyNumberFormat="1" applyFont="1" applyFill="1" applyBorder="1" applyProtection="1">
      <protection hidden="1"/>
    </xf>
    <xf numFmtId="0" fontId="8" fillId="0" borderId="0" xfId="0" applyFont="1" applyFill="1" applyBorder="1" applyAlignment="1" applyProtection="1">
      <alignment horizontal="centerContinuous" wrapText="1"/>
      <protection hidden="1"/>
    </xf>
    <xf numFmtId="0" fontId="0" fillId="0" borderId="0" xfId="0" applyProtection="1">
      <protection locked="0" hidden="1"/>
    </xf>
    <xf numFmtId="0" fontId="0" fillId="0" borderId="0" xfId="0" applyFill="1" applyBorder="1" applyProtection="1">
      <protection locked="0" hidden="1"/>
    </xf>
    <xf numFmtId="0" fontId="0" fillId="0" borderId="0" xfId="0" applyBorder="1" applyProtection="1">
      <protection locked="0" hidden="1"/>
    </xf>
    <xf numFmtId="0" fontId="7" fillId="0" borderId="0" xfId="0" applyFont="1"/>
    <xf numFmtId="0" fontId="43" fillId="5" borderId="0" xfId="0" applyFont="1" applyFill="1" applyBorder="1" applyAlignment="1" applyProtection="1">
      <alignment horizontal="center" vertical="center" wrapText="1"/>
      <protection hidden="1"/>
    </xf>
    <xf numFmtId="0" fontId="20" fillId="0" borderId="0" xfId="0" applyFont="1" applyFill="1" applyBorder="1" applyAlignment="1" applyProtection="1">
      <alignment horizontal="center"/>
      <protection hidden="1"/>
    </xf>
    <xf numFmtId="0" fontId="43" fillId="5" borderId="0" xfId="0" applyFont="1" applyFill="1" applyBorder="1" applyAlignment="1" applyProtection="1">
      <alignment horizontal="center" wrapText="1"/>
      <protection hidden="1"/>
    </xf>
    <xf numFmtId="0" fontId="29" fillId="5" borderId="0" xfId="0" applyNumberFormat="1" applyFont="1" applyFill="1" applyBorder="1" applyAlignment="1" applyProtection="1">
      <alignment horizontal="center" vertical="center" wrapText="1"/>
      <protection hidden="1"/>
    </xf>
    <xf numFmtId="14" fontId="26" fillId="14" borderId="20" xfId="0" applyNumberFormat="1" applyFont="1" applyFill="1" applyBorder="1" applyAlignment="1" applyProtection="1">
      <alignment horizontal="center" vertical="center"/>
      <protection hidden="1"/>
    </xf>
    <xf numFmtId="14" fontId="26" fillId="14" borderId="16" xfId="0" applyNumberFormat="1" applyFont="1" applyFill="1" applyBorder="1" applyAlignment="1" applyProtection="1">
      <alignment horizontal="center" vertical="center"/>
      <protection hidden="1"/>
    </xf>
    <xf numFmtId="14" fontId="26" fillId="14" borderId="18" xfId="0" applyNumberFormat="1" applyFont="1" applyFill="1" applyBorder="1" applyAlignment="1" applyProtection="1">
      <alignment horizontal="center" vertical="center"/>
      <protection hidden="1"/>
    </xf>
    <xf numFmtId="0" fontId="31" fillId="16" borderId="16" xfId="0" applyFont="1" applyFill="1" applyBorder="1" applyAlignment="1" applyProtection="1">
      <alignment horizontal="center" vertical="center"/>
    </xf>
    <xf numFmtId="0" fontId="31" fillId="16" borderId="0" xfId="0" applyFont="1" applyFill="1" applyBorder="1" applyAlignment="1" applyProtection="1">
      <alignment horizontal="center" vertical="center"/>
    </xf>
    <xf numFmtId="0" fontId="31" fillId="15" borderId="16" xfId="0" applyFont="1" applyFill="1" applyBorder="1" applyAlignment="1" applyProtection="1">
      <alignment horizontal="center" vertical="center"/>
    </xf>
    <xf numFmtId="0" fontId="31" fillId="15" borderId="0" xfId="0" applyFont="1" applyFill="1" applyBorder="1" applyAlignment="1" applyProtection="1">
      <alignment horizontal="center" vertical="center"/>
    </xf>
    <xf numFmtId="0" fontId="45" fillId="19" borderId="42" xfId="0" applyFont="1" applyFill="1" applyBorder="1" applyAlignment="1" applyProtection="1">
      <alignment horizontal="center" vertical="center" wrapText="1"/>
      <protection hidden="1"/>
    </xf>
    <xf numFmtId="0" fontId="45" fillId="19" borderId="43" xfId="0" applyFont="1" applyFill="1" applyBorder="1" applyAlignment="1" applyProtection="1">
      <alignment horizontal="center" vertical="center" wrapText="1"/>
      <protection hidden="1"/>
    </xf>
    <xf numFmtId="0" fontId="45" fillId="19" borderId="44" xfId="0" applyFont="1" applyFill="1" applyBorder="1" applyAlignment="1" applyProtection="1">
      <alignment horizontal="center" vertical="center" wrapText="1"/>
      <protection hidden="1"/>
    </xf>
    <xf numFmtId="0" fontId="45" fillId="19" borderId="45" xfId="0" applyFont="1" applyFill="1" applyBorder="1" applyAlignment="1" applyProtection="1">
      <alignment horizontal="center" vertical="center" wrapText="1"/>
      <protection hidden="1"/>
    </xf>
    <xf numFmtId="0" fontId="45" fillId="19" borderId="0" xfId="0" applyFont="1" applyFill="1" applyBorder="1" applyAlignment="1" applyProtection="1">
      <alignment horizontal="center" vertical="center" wrapText="1"/>
      <protection hidden="1"/>
    </xf>
    <xf numFmtId="0" fontId="45" fillId="19" borderId="46" xfId="0" applyFont="1" applyFill="1" applyBorder="1" applyAlignment="1" applyProtection="1">
      <alignment horizontal="center" vertical="center" wrapText="1"/>
      <protection hidden="1"/>
    </xf>
    <xf numFmtId="0" fontId="34" fillId="19" borderId="45" xfId="0" applyFont="1" applyFill="1" applyBorder="1" applyAlignment="1">
      <alignment horizontal="center" vertical="center" wrapText="1"/>
    </xf>
    <xf numFmtId="0" fontId="34" fillId="19" borderId="0" xfId="0" applyFont="1" applyFill="1" applyBorder="1" applyAlignment="1">
      <alignment horizontal="center" vertical="center" wrapText="1"/>
    </xf>
    <xf numFmtId="0" fontId="34" fillId="19" borderId="46" xfId="0" applyFont="1" applyFill="1" applyBorder="1" applyAlignment="1">
      <alignment horizontal="center" vertical="center" wrapText="1"/>
    </xf>
    <xf numFmtId="0" fontId="34" fillId="19" borderId="47" xfId="0" applyFont="1" applyFill="1" applyBorder="1" applyAlignment="1">
      <alignment horizontal="center" vertical="center" wrapText="1"/>
    </xf>
    <xf numFmtId="0" fontId="34" fillId="19" borderId="48" xfId="0" applyFont="1" applyFill="1" applyBorder="1" applyAlignment="1">
      <alignment horizontal="center" vertical="center" wrapText="1"/>
    </xf>
    <xf numFmtId="0" fontId="34" fillId="19" borderId="49" xfId="0" applyFont="1" applyFill="1" applyBorder="1" applyAlignment="1">
      <alignment horizontal="center" vertical="center" wrapText="1"/>
    </xf>
    <xf numFmtId="0" fontId="23" fillId="19" borderId="16" xfId="0" applyFont="1" applyFill="1" applyBorder="1" applyAlignment="1" applyProtection="1">
      <alignment horizontal="center" vertical="center"/>
      <protection locked="0"/>
    </xf>
    <xf numFmtId="0" fontId="23" fillId="19" borderId="0" xfId="0" applyFont="1" applyFill="1" applyBorder="1" applyAlignment="1" applyProtection="1">
      <alignment horizontal="center" vertical="center"/>
      <protection locked="0"/>
    </xf>
    <xf numFmtId="14" fontId="26" fillId="15" borderId="20" xfId="0" applyNumberFormat="1" applyFont="1" applyFill="1" applyBorder="1" applyAlignment="1" applyProtection="1">
      <alignment horizontal="center" vertical="center"/>
      <protection hidden="1"/>
    </xf>
    <xf numFmtId="14" fontId="26" fillId="15" borderId="16" xfId="0" applyNumberFormat="1" applyFont="1" applyFill="1" applyBorder="1" applyAlignment="1" applyProtection="1">
      <alignment horizontal="center" vertical="center"/>
      <protection hidden="1"/>
    </xf>
    <xf numFmtId="14" fontId="26" fillId="15" borderId="18" xfId="0" applyNumberFormat="1" applyFont="1" applyFill="1" applyBorder="1" applyAlignment="1" applyProtection="1">
      <alignment horizontal="center" vertical="center"/>
      <protection hidden="1"/>
    </xf>
    <xf numFmtId="14" fontId="26" fillId="16" borderId="20" xfId="0" applyNumberFormat="1" applyFont="1" applyFill="1" applyBorder="1" applyAlignment="1" applyProtection="1">
      <alignment horizontal="center" vertical="center"/>
      <protection hidden="1"/>
    </xf>
    <xf numFmtId="14" fontId="26" fillId="16" borderId="18" xfId="0" applyNumberFormat="1" applyFont="1" applyFill="1" applyBorder="1" applyAlignment="1" applyProtection="1">
      <alignment horizontal="center" vertical="center"/>
      <protection hidden="1"/>
    </xf>
    <xf numFmtId="0" fontId="31" fillId="16" borderId="16" xfId="0" applyFont="1" applyFill="1" applyBorder="1" applyAlignment="1" applyProtection="1">
      <alignment horizontal="center" vertical="center"/>
      <protection locked="0" hidden="1"/>
    </xf>
    <xf numFmtId="0" fontId="31" fillId="16" borderId="0" xfId="0" applyFont="1" applyFill="1" applyBorder="1" applyAlignment="1" applyProtection="1">
      <alignment horizontal="center" vertical="center"/>
      <protection locked="0" hidden="1"/>
    </xf>
    <xf numFmtId="0" fontId="31" fillId="15" borderId="16" xfId="0" applyFont="1" applyFill="1" applyBorder="1" applyAlignment="1" applyProtection="1">
      <alignment horizontal="center" vertical="center"/>
      <protection locked="0" hidden="1"/>
    </xf>
    <xf numFmtId="0" fontId="31" fillId="15" borderId="0" xfId="0" applyFont="1" applyFill="1" applyBorder="1" applyAlignment="1" applyProtection="1">
      <alignment horizontal="center" vertical="center"/>
      <protection locked="0" hidden="1"/>
    </xf>
    <xf numFmtId="0" fontId="18" fillId="5" borderId="0" xfId="0" applyFont="1" applyFill="1" applyBorder="1" applyAlignment="1" applyProtection="1">
      <alignment horizontal="center" vertical="center"/>
      <protection hidden="1"/>
    </xf>
    <xf numFmtId="14" fontId="25" fillId="6" borderId="20" xfId="0" applyNumberFormat="1" applyFont="1" applyFill="1" applyBorder="1" applyAlignment="1" applyProtection="1">
      <alignment horizontal="center" vertical="center"/>
      <protection hidden="1"/>
    </xf>
    <xf numFmtId="14" fontId="25" fillId="6" borderId="16" xfId="0" applyNumberFormat="1" applyFont="1" applyFill="1" applyBorder="1" applyAlignment="1" applyProtection="1">
      <alignment horizontal="center" vertical="center"/>
      <protection hidden="1"/>
    </xf>
    <xf numFmtId="14" fontId="25" fillId="6" borderId="18" xfId="0" applyNumberFormat="1" applyFont="1" applyFill="1" applyBorder="1" applyAlignment="1" applyProtection="1">
      <alignment horizontal="center" vertical="center"/>
      <protection hidden="1"/>
    </xf>
    <xf numFmtId="14" fontId="25" fillId="7" borderId="20" xfId="0" applyNumberFormat="1" applyFont="1" applyFill="1" applyBorder="1" applyAlignment="1" applyProtection="1">
      <alignment horizontal="center" vertical="center"/>
      <protection hidden="1"/>
    </xf>
    <xf numFmtId="14" fontId="25" fillId="7" borderId="16" xfId="0" applyNumberFormat="1" applyFont="1" applyFill="1" applyBorder="1" applyAlignment="1" applyProtection="1">
      <alignment horizontal="center" vertical="center"/>
      <protection hidden="1"/>
    </xf>
    <xf numFmtId="14" fontId="25" fillId="7" borderId="18" xfId="0" applyNumberFormat="1" applyFont="1" applyFill="1" applyBorder="1" applyAlignment="1" applyProtection="1">
      <alignment horizontal="center" vertical="center"/>
      <protection hidden="1"/>
    </xf>
    <xf numFmtId="14" fontId="25" fillId="8" borderId="20" xfId="0" applyNumberFormat="1" applyFont="1" applyFill="1" applyBorder="1" applyAlignment="1" applyProtection="1">
      <alignment horizontal="center" vertical="center"/>
      <protection hidden="1"/>
    </xf>
    <xf numFmtId="14" fontId="25" fillId="8" borderId="16" xfId="0" applyNumberFormat="1" applyFont="1" applyFill="1" applyBorder="1" applyAlignment="1" applyProtection="1">
      <alignment horizontal="center" vertical="center"/>
      <protection hidden="1"/>
    </xf>
    <xf numFmtId="14" fontId="25" fillId="8" borderId="18" xfId="0" applyNumberFormat="1" applyFont="1" applyFill="1" applyBorder="1" applyAlignment="1" applyProtection="1">
      <alignment horizontal="center" vertical="center"/>
      <protection hidden="1"/>
    </xf>
    <xf numFmtId="14" fontId="25" fillId="9" borderId="20" xfId="0" applyNumberFormat="1" applyFont="1" applyFill="1" applyBorder="1" applyAlignment="1" applyProtection="1">
      <alignment horizontal="center" vertical="center"/>
      <protection hidden="1"/>
    </xf>
    <xf numFmtId="14" fontId="25" fillId="9" borderId="16" xfId="0" applyNumberFormat="1" applyFont="1" applyFill="1" applyBorder="1" applyAlignment="1" applyProtection="1">
      <alignment horizontal="center" vertical="center"/>
      <protection hidden="1"/>
    </xf>
    <xf numFmtId="14" fontId="25" fillId="9" borderId="18" xfId="0" applyNumberFormat="1" applyFont="1" applyFill="1" applyBorder="1" applyAlignment="1" applyProtection="1">
      <alignment horizontal="center" vertical="center"/>
      <protection hidden="1"/>
    </xf>
    <xf numFmtId="14" fontId="25" fillId="10" borderId="20" xfId="0" applyNumberFormat="1" applyFont="1" applyFill="1" applyBorder="1" applyAlignment="1" applyProtection="1">
      <alignment horizontal="center" vertical="center"/>
      <protection hidden="1"/>
    </xf>
    <xf numFmtId="14" fontId="25" fillId="10" borderId="16" xfId="0" applyNumberFormat="1" applyFont="1" applyFill="1" applyBorder="1" applyAlignment="1" applyProtection="1">
      <alignment horizontal="center" vertical="center"/>
      <protection hidden="1"/>
    </xf>
    <xf numFmtId="14" fontId="25" fillId="10" borderId="18" xfId="0" applyNumberFormat="1" applyFont="1" applyFill="1" applyBorder="1" applyAlignment="1" applyProtection="1">
      <alignment horizontal="center" vertical="center"/>
      <protection hidden="1"/>
    </xf>
    <xf numFmtId="14" fontId="25" fillId="11" borderId="20" xfId="0" applyNumberFormat="1" applyFont="1" applyFill="1" applyBorder="1" applyAlignment="1" applyProtection="1">
      <alignment horizontal="center" vertical="center"/>
      <protection hidden="1"/>
    </xf>
    <xf numFmtId="14" fontId="25" fillId="11" borderId="16" xfId="0" applyNumberFormat="1" applyFont="1" applyFill="1" applyBorder="1" applyAlignment="1" applyProtection="1">
      <alignment horizontal="center" vertical="center"/>
      <protection hidden="1"/>
    </xf>
    <xf numFmtId="14" fontId="25" fillId="11" borderId="18" xfId="0" applyNumberFormat="1" applyFont="1" applyFill="1" applyBorder="1" applyAlignment="1" applyProtection="1">
      <alignment horizontal="center" vertical="center"/>
      <protection hidden="1"/>
    </xf>
    <xf numFmtId="14" fontId="25" fillId="12" borderId="0" xfId="0" applyNumberFormat="1" applyFont="1" applyFill="1" applyBorder="1" applyAlignment="1" applyProtection="1">
      <alignment horizontal="center" vertical="center"/>
      <protection hidden="1"/>
    </xf>
    <xf numFmtId="14" fontId="25" fillId="12" borderId="4" xfId="0" applyNumberFormat="1" applyFont="1" applyFill="1" applyBorder="1" applyAlignment="1" applyProtection="1">
      <alignment horizontal="center" vertical="center"/>
      <protection hidden="1"/>
    </xf>
    <xf numFmtId="14" fontId="25" fillId="13" borderId="20" xfId="0" applyNumberFormat="1" applyFont="1" applyFill="1" applyBorder="1" applyAlignment="1" applyProtection="1">
      <alignment horizontal="center" vertical="center"/>
      <protection hidden="1"/>
    </xf>
    <xf numFmtId="14" fontId="25" fillId="13" borderId="16" xfId="0" applyNumberFormat="1" applyFont="1" applyFill="1" applyBorder="1" applyAlignment="1" applyProtection="1">
      <alignment horizontal="center" vertical="center"/>
      <protection hidden="1"/>
    </xf>
    <xf numFmtId="14" fontId="25" fillId="13" borderId="18" xfId="0" applyNumberFormat="1" applyFont="1" applyFill="1" applyBorder="1" applyAlignment="1" applyProtection="1">
      <alignment horizontal="center" vertical="center"/>
      <protection hidden="1"/>
    </xf>
    <xf numFmtId="14" fontId="25" fillId="16" borderId="20" xfId="0" applyNumberFormat="1" applyFont="1" applyFill="1" applyBorder="1" applyAlignment="1">
      <alignment horizontal="center" vertical="center"/>
    </xf>
    <xf numFmtId="14" fontId="25" fillId="16" borderId="18" xfId="0" applyNumberFormat="1" applyFont="1" applyFill="1" applyBorder="1" applyAlignment="1">
      <alignment horizontal="center" vertical="center"/>
    </xf>
    <xf numFmtId="14" fontId="25" fillId="17" borderId="20" xfId="0" applyNumberFormat="1" applyFont="1" applyFill="1" applyBorder="1" applyAlignment="1">
      <alignment horizontal="center" vertical="center"/>
    </xf>
    <xf numFmtId="14" fontId="25" fillId="17" borderId="18" xfId="0" applyNumberFormat="1" applyFont="1" applyFill="1" applyBorder="1" applyAlignment="1">
      <alignment horizontal="center" vertical="center"/>
    </xf>
    <xf numFmtId="14" fontId="26" fillId="18" borderId="20" xfId="0" applyNumberFormat="1" applyFont="1" applyFill="1" applyBorder="1" applyAlignment="1">
      <alignment horizontal="center" vertical="center"/>
    </xf>
    <xf numFmtId="14" fontId="26" fillId="18" borderId="18" xfId="0" applyNumberFormat="1" applyFont="1" applyFill="1" applyBorder="1" applyAlignment="1">
      <alignment horizontal="center" vertical="center"/>
    </xf>
    <xf numFmtId="14" fontId="25" fillId="6" borderId="20" xfId="0" applyNumberFormat="1" applyFont="1" applyFill="1" applyBorder="1" applyAlignment="1">
      <alignment horizontal="center" vertical="center"/>
    </xf>
    <xf numFmtId="14" fontId="25" fillId="6" borderId="16" xfId="0" applyNumberFormat="1" applyFont="1" applyFill="1" applyBorder="1" applyAlignment="1">
      <alignment horizontal="center" vertical="center"/>
    </xf>
    <xf numFmtId="14" fontId="25" fillId="7" borderId="20" xfId="0" applyNumberFormat="1" applyFont="1" applyFill="1" applyBorder="1" applyAlignment="1">
      <alignment horizontal="center" vertical="center"/>
    </xf>
    <xf numFmtId="14" fontId="25" fillId="7" borderId="16" xfId="0" applyNumberFormat="1" applyFont="1" applyFill="1" applyBorder="1" applyAlignment="1">
      <alignment horizontal="center" vertical="center"/>
    </xf>
    <xf numFmtId="14" fontId="25" fillId="8" borderId="20" xfId="0" applyNumberFormat="1" applyFont="1" applyFill="1" applyBorder="1" applyAlignment="1">
      <alignment horizontal="center" vertical="center"/>
    </xf>
    <xf numFmtId="14" fontId="25" fillId="8" borderId="16" xfId="0" applyNumberFormat="1" applyFont="1" applyFill="1" applyBorder="1" applyAlignment="1">
      <alignment horizontal="center" vertical="center"/>
    </xf>
    <xf numFmtId="14" fontId="25" fillId="9" borderId="20" xfId="0" applyNumberFormat="1" applyFont="1" applyFill="1" applyBorder="1" applyAlignment="1">
      <alignment horizontal="center" vertical="center"/>
    </xf>
    <xf numFmtId="14" fontId="25" fillId="9" borderId="16" xfId="0" applyNumberFormat="1" applyFont="1" applyFill="1" applyBorder="1" applyAlignment="1">
      <alignment horizontal="center" vertical="center"/>
    </xf>
    <xf numFmtId="14" fontId="25" fillId="10" borderId="20" xfId="0" applyNumberFormat="1" applyFont="1" applyFill="1" applyBorder="1" applyAlignment="1">
      <alignment horizontal="center" vertical="center"/>
    </xf>
    <xf numFmtId="14" fontId="25" fillId="10" borderId="16" xfId="0" applyNumberFormat="1" applyFont="1" applyFill="1" applyBorder="1" applyAlignment="1">
      <alignment horizontal="center" vertical="center"/>
    </xf>
    <xf numFmtId="14" fontId="25" fillId="11" borderId="20" xfId="0" applyNumberFormat="1" applyFont="1" applyFill="1" applyBorder="1" applyAlignment="1">
      <alignment horizontal="center" vertical="center"/>
    </xf>
    <xf numFmtId="14" fontId="25" fillId="11" borderId="16" xfId="0" applyNumberFormat="1" applyFont="1" applyFill="1" applyBorder="1" applyAlignment="1">
      <alignment horizontal="center" vertical="center"/>
    </xf>
    <xf numFmtId="14" fontId="25" fillId="12" borderId="20" xfId="0" applyNumberFormat="1" applyFont="1" applyFill="1" applyBorder="1" applyAlignment="1">
      <alignment horizontal="center" vertical="center"/>
    </xf>
    <xf numFmtId="14" fontId="25" fillId="12" borderId="16" xfId="0" applyNumberFormat="1" applyFont="1" applyFill="1" applyBorder="1" applyAlignment="1">
      <alignment horizontal="center" vertical="center"/>
    </xf>
    <xf numFmtId="14" fontId="25" fillId="13" borderId="20" xfId="0" applyNumberFormat="1" applyFont="1" applyFill="1" applyBorder="1" applyAlignment="1">
      <alignment horizontal="center" vertical="center"/>
    </xf>
    <xf numFmtId="14" fontId="25" fillId="13" borderId="16" xfId="0" applyNumberFormat="1" applyFont="1" applyFill="1" applyBorder="1" applyAlignment="1">
      <alignment horizontal="center" vertical="center"/>
    </xf>
    <xf numFmtId="14" fontId="25" fillId="14" borderId="20" xfId="0" applyNumberFormat="1" applyFont="1" applyFill="1" applyBorder="1" applyAlignment="1">
      <alignment horizontal="center" vertical="center"/>
    </xf>
    <xf numFmtId="14" fontId="25" fillId="14" borderId="16" xfId="0" applyNumberFormat="1" applyFont="1" applyFill="1" applyBorder="1" applyAlignment="1">
      <alignment horizontal="center" vertical="center"/>
    </xf>
    <xf numFmtId="14" fontId="25" fillId="14" borderId="18" xfId="0" applyNumberFormat="1" applyFont="1" applyFill="1" applyBorder="1" applyAlignment="1">
      <alignment horizontal="center" vertical="center"/>
    </xf>
    <xf numFmtId="14" fontId="25" fillId="15" borderId="20" xfId="0" applyNumberFormat="1" applyFont="1" applyFill="1" applyBorder="1" applyAlignment="1">
      <alignment horizontal="center" vertical="center"/>
    </xf>
    <xf numFmtId="14" fontId="25" fillId="15" borderId="16" xfId="0" applyNumberFormat="1" applyFont="1" applyFill="1" applyBorder="1" applyAlignment="1">
      <alignment horizontal="center" vertical="center"/>
    </xf>
    <xf numFmtId="14" fontId="25" fillId="15" borderId="18" xfId="0" applyNumberFormat="1" applyFont="1" applyFill="1" applyBorder="1" applyAlignment="1">
      <alignment horizontal="center" vertical="center"/>
    </xf>
    <xf numFmtId="14" fontId="25" fillId="16" borderId="16" xfId="0" applyNumberFormat="1" applyFont="1" applyFill="1" applyBorder="1" applyAlignment="1">
      <alignment horizontal="center" vertical="center"/>
    </xf>
    <xf numFmtId="0" fontId="39" fillId="3" borderId="20" xfId="0" applyFont="1" applyFill="1" applyBorder="1" applyAlignment="1">
      <alignment horizontal="center" vertical="center"/>
    </xf>
    <xf numFmtId="0" fontId="39" fillId="3" borderId="19" xfId="0" applyFont="1" applyFill="1" applyBorder="1" applyAlignment="1">
      <alignment horizontal="center" vertical="center"/>
    </xf>
    <xf numFmtId="0" fontId="40" fillId="2" borderId="17" xfId="0" applyFont="1" applyFill="1" applyBorder="1" applyAlignment="1">
      <alignment horizontal="center" vertical="center"/>
    </xf>
    <xf numFmtId="0" fontId="40" fillId="2" borderId="15" xfId="0" applyFont="1" applyFill="1" applyBorder="1" applyAlignment="1">
      <alignment horizontal="center" vertical="center"/>
    </xf>
    <xf numFmtId="0" fontId="39" fillId="3" borderId="17" xfId="0" applyFont="1" applyFill="1" applyBorder="1" applyAlignment="1">
      <alignment horizontal="center" vertical="center"/>
    </xf>
    <xf numFmtId="0" fontId="39" fillId="3" borderId="15" xfId="0" applyFont="1" applyFill="1" applyBorder="1" applyAlignment="1">
      <alignment horizontal="center" vertical="center"/>
    </xf>
    <xf numFmtId="14" fontId="25" fillId="6" borderId="18" xfId="0" applyNumberFormat="1" applyFont="1" applyFill="1" applyBorder="1" applyAlignment="1">
      <alignment horizontal="center" vertical="center"/>
    </xf>
    <xf numFmtId="14" fontId="25" fillId="7" borderId="18" xfId="0" applyNumberFormat="1" applyFont="1" applyFill="1" applyBorder="1" applyAlignment="1">
      <alignment horizontal="center" vertical="center"/>
    </xf>
    <xf numFmtId="14" fontId="25" fillId="8" borderId="18" xfId="0" applyNumberFormat="1" applyFont="1" applyFill="1" applyBorder="1" applyAlignment="1">
      <alignment horizontal="center" vertical="center"/>
    </xf>
    <xf numFmtId="14" fontId="25" fillId="9" borderId="18" xfId="0" applyNumberFormat="1" applyFont="1" applyFill="1" applyBorder="1" applyAlignment="1">
      <alignment horizontal="center" vertical="center"/>
    </xf>
    <xf numFmtId="14" fontId="25" fillId="10" borderId="18" xfId="0" applyNumberFormat="1" applyFont="1" applyFill="1" applyBorder="1" applyAlignment="1">
      <alignment horizontal="center" vertical="center"/>
    </xf>
    <xf numFmtId="0" fontId="11" fillId="3" borderId="50" xfId="0" applyFont="1" applyFill="1" applyBorder="1" applyAlignment="1">
      <alignment horizontal="center" vertical="center" wrapText="1"/>
    </xf>
    <xf numFmtId="0" fontId="11" fillId="3" borderId="51" xfId="0" applyFont="1" applyFill="1" applyBorder="1" applyAlignment="1">
      <alignment horizontal="center" vertical="center" wrapText="1"/>
    </xf>
    <xf numFmtId="0" fontId="11" fillId="3" borderId="52" xfId="27" applyFont="1" applyFill="1" applyBorder="1" applyAlignment="1">
      <alignment horizontal="center" vertical="center"/>
    </xf>
    <xf numFmtId="0" fontId="11" fillId="3" borderId="53" xfId="27" applyFont="1" applyFill="1" applyBorder="1" applyAlignment="1">
      <alignment horizontal="center" vertical="center"/>
    </xf>
    <xf numFmtId="0" fontId="11" fillId="3" borderId="54" xfId="27" applyFont="1" applyFill="1" applyBorder="1" applyAlignment="1">
      <alignment horizontal="center" vertical="center"/>
    </xf>
    <xf numFmtId="0" fontId="11" fillId="3" borderId="55" xfId="27" applyFont="1" applyFill="1" applyBorder="1" applyAlignment="1">
      <alignment horizontal="center" vertical="center"/>
    </xf>
    <xf numFmtId="14" fontId="25" fillId="11" borderId="18" xfId="0" applyNumberFormat="1" applyFont="1" applyFill="1" applyBorder="1" applyAlignment="1">
      <alignment horizontal="center" vertical="center"/>
    </xf>
    <xf numFmtId="14" fontId="25" fillId="12" borderId="18" xfId="0" applyNumberFormat="1" applyFont="1" applyFill="1" applyBorder="1" applyAlignment="1">
      <alignment horizontal="center" vertical="center"/>
    </xf>
    <xf numFmtId="14" fontId="25" fillId="13" borderId="18" xfId="0" applyNumberFormat="1" applyFont="1" applyFill="1" applyBorder="1" applyAlignment="1">
      <alignment horizontal="center" vertical="center"/>
    </xf>
    <xf numFmtId="0" fontId="0" fillId="3" borderId="0" xfId="0" applyFill="1" applyAlignment="1" applyProtection="1">
      <alignment horizontal="center"/>
      <protection hidden="1"/>
    </xf>
    <xf numFmtId="0" fontId="0" fillId="2" borderId="0" xfId="0" applyFont="1" applyFill="1" applyAlignment="1" applyProtection="1">
      <alignment horizontal="left" vertical="center" wrapText="1"/>
      <protection hidden="1"/>
    </xf>
  </cellXfs>
  <cellStyles count="37">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Normal" xfId="0" builtinId="0"/>
  </cellStyles>
  <dxfs count="147">
    <dxf>
      <numFmt numFmtId="0" formatCode="General"/>
      <fill>
        <patternFill>
          <fgColor indexed="64"/>
          <bgColor theme="0" tint="-0.14999847407452621"/>
        </patternFill>
      </fill>
      <alignment horizontal="center" vertical="center" textRotation="0" wrapText="0" indent="0" justifyLastLine="0" shrinkToFit="0" readingOrder="0"/>
      <protection locked="1" hidden="1"/>
    </dxf>
    <dxf>
      <numFmt numFmtId="0" formatCode="General"/>
      <fill>
        <patternFill>
          <fgColor indexed="64"/>
          <bgColor theme="0" tint="-0.14999847407452621"/>
        </patternFill>
      </fill>
      <alignment horizontal="center" vertical="center" textRotation="0" wrapText="0" indent="0" justifyLastLine="0" shrinkToFit="0" readingOrder="0"/>
      <protection locked="1" hidden="1"/>
    </dxf>
    <dxf>
      <numFmt numFmtId="0" formatCode="General"/>
      <fill>
        <patternFill>
          <fgColor indexed="64"/>
          <bgColor theme="0" tint="-0.14999847407452621"/>
        </patternFill>
      </fill>
      <protection locked="1" hidden="1"/>
    </dxf>
    <dxf>
      <fill>
        <patternFill>
          <fgColor indexed="64"/>
          <bgColor theme="0" tint="-0.14999847407452621"/>
        </patternFill>
      </fill>
      <protection locked="1" hidden="1"/>
    </dxf>
    <dxf>
      <border>
        <bottom style="thin">
          <color theme="0"/>
        </bottom>
      </border>
    </dxf>
    <dxf>
      <font>
        <strike val="0"/>
        <outline val="0"/>
        <shadow val="0"/>
        <u val="none"/>
        <vertAlign val="baseline"/>
        <sz val="18"/>
        <color theme="0"/>
        <name val="Calibri"/>
        <scheme val="minor"/>
      </font>
      <fill>
        <patternFill patternType="solid">
          <fgColor indexed="64"/>
          <bgColor rgb="FFA10E23"/>
        </patternFill>
      </fill>
      <border diagonalUp="0" diagonalDown="0">
        <left/>
        <right/>
        <top/>
        <bottom/>
      </border>
      <protection locked="1" hidden="1"/>
    </dxf>
    <dxf>
      <font>
        <color theme="1"/>
      </font>
      <fill>
        <patternFill>
          <bgColor theme="0"/>
        </patternFill>
      </fill>
      <border>
        <bottom style="thin">
          <color theme="0" tint="-0.14996795556505021"/>
        </bottom>
      </border>
    </dxf>
    <dxf>
      <font>
        <color theme="0"/>
      </font>
      <fill>
        <patternFill patternType="solid">
          <fgColor indexed="64"/>
          <bgColor rgb="FF3E7277"/>
        </patternFill>
      </fill>
      <border>
        <bottom style="thin">
          <color theme="0" tint="-0.14996795556505021"/>
        </bottom>
      </border>
    </dxf>
    <dxf>
      <font>
        <color theme="0"/>
      </font>
      <fill>
        <patternFill patternType="solid">
          <fgColor indexed="64"/>
          <bgColor rgb="FF3A6367"/>
        </patternFill>
      </fill>
      <border>
        <bottom style="thin">
          <color theme="0" tint="-0.14996795556505021"/>
        </bottom>
      </border>
    </dxf>
    <dxf>
      <alignment horizontal="center" vertical="center" textRotation="0" wrapText="0" indent="0" justifyLastLine="0" shrinkToFit="0" readingOrder="0"/>
      <protection locked="0" hidden="0"/>
    </dxf>
    <dxf>
      <font>
        <strike val="0"/>
        <outline val="0"/>
        <shadow val="0"/>
        <u val="none"/>
        <vertAlign val="baseline"/>
        <sz val="10"/>
        <name val="Calibri"/>
        <scheme val="minor"/>
      </font>
      <alignment horizontal="general" vertical="center" textRotation="0" wrapText="0" indent="0" justifyLastLine="0" shrinkToFit="0" readingOrder="0"/>
    </dxf>
    <dxf>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4"/>
        <color theme="0"/>
        <name val="Calibri"/>
        <scheme val="minor"/>
      </font>
      <fill>
        <patternFill patternType="solid">
          <fgColor indexed="64"/>
          <bgColor theme="1"/>
        </patternFill>
      </fill>
      <alignment horizontal="center" vertical="center" textRotation="0" wrapText="0" indent="0" justifyLastLine="0" shrinkToFit="0"/>
    </dxf>
    <dxf>
      <font>
        <color theme="1"/>
      </font>
      <fill>
        <patternFill>
          <bgColor theme="0"/>
        </patternFill>
      </fill>
      <border>
        <left style="thin">
          <color theme="0" tint="-0.14996795556505021"/>
        </left>
        <right style="thin">
          <color theme="0" tint="-0.14996795556505021"/>
        </right>
        <top style="thin">
          <color theme="0" tint="-0.14996795556505021"/>
        </top>
        <bottom style="thin">
          <color theme="0" tint="-0.14996795556505021"/>
        </bottom>
        <vertical/>
        <horizontal/>
      </border>
    </dxf>
    <dxf>
      <font>
        <color theme="1"/>
      </font>
      <fill>
        <patternFill>
          <bgColor theme="0"/>
        </patternFill>
      </fill>
      <border>
        <left style="thin">
          <color theme="0" tint="-0.14996795556505021"/>
        </left>
        <right style="thin">
          <color theme="0" tint="-0.14996795556505021"/>
        </right>
        <top style="thin">
          <color theme="0" tint="-0.14996795556505021"/>
        </top>
        <bottom style="thin">
          <color theme="0" tint="-0.14996795556505021"/>
        </bottom>
        <vertical/>
        <horizontal/>
      </border>
    </dxf>
    <dxf>
      <fill>
        <patternFill>
          <bgColor theme="0" tint="-0.14996795556505021"/>
        </patternFill>
      </fill>
    </dxf>
    <dxf>
      <font>
        <color theme="0" tint="-0.14996795556505021"/>
      </font>
      <fill>
        <patternFill>
          <bgColor theme="0" tint="-0.14996795556505021"/>
        </patternFill>
      </fill>
    </dxf>
    <dxf>
      <fill>
        <patternFill>
          <bgColor theme="0"/>
        </patternFill>
      </fill>
      <border>
        <top style="thin">
          <color theme="0" tint="-0.14996795556505021"/>
        </top>
        <vertical/>
        <horizontal/>
      </border>
    </dxf>
    <dxf>
      <font>
        <b/>
        <i val="0"/>
        <color theme="1"/>
      </font>
      <fill>
        <patternFill>
          <bgColor theme="0"/>
        </patternFill>
      </fill>
      <border>
        <top style="thin">
          <color theme="0" tint="-4.9989318521683403E-2"/>
        </top>
        <vertical/>
        <horizontal/>
      </border>
    </dxf>
    <dxf>
      <font>
        <color theme="1"/>
      </font>
      <fill>
        <patternFill>
          <bgColor theme="0"/>
        </patternFill>
      </fill>
      <border>
        <bottom style="thin">
          <color theme="0" tint="-0.14996795556505021"/>
        </bottom>
        <vertical/>
        <horizontal/>
      </border>
    </dxf>
    <dxf>
      <font>
        <b val="0"/>
        <i val="0"/>
        <color theme="1"/>
      </font>
      <fill>
        <patternFill>
          <bgColor theme="0"/>
        </patternFill>
      </fill>
      <border>
        <bottom style="thin">
          <color theme="0" tint="-0.14996795556505021"/>
        </bottom>
        <vertical/>
        <horizontal/>
      </border>
    </dxf>
    <dxf>
      <fill>
        <patternFill>
          <bgColor theme="0" tint="-0.14996795556505021"/>
        </patternFill>
      </fill>
    </dxf>
    <dxf>
      <font>
        <color theme="0" tint="-0.14996795556505021"/>
      </font>
      <fill>
        <patternFill>
          <bgColor theme="0" tint="-0.14996795556505021"/>
        </patternFill>
      </fill>
    </dxf>
    <dxf>
      <fill>
        <patternFill>
          <bgColor theme="0" tint="-0.14996795556505021"/>
        </patternFill>
      </fill>
    </dxf>
    <dxf>
      <font>
        <color theme="0" tint="-0.14996795556505021"/>
      </font>
      <fill>
        <patternFill>
          <bgColor theme="0" tint="-0.14996795556505021"/>
        </patternFill>
      </fill>
    </dxf>
    <dxf>
      <font>
        <color rgb="FF34959F"/>
      </font>
      <fill>
        <patternFill>
          <bgColor theme="0" tint="-0.14996795556505021"/>
        </patternFill>
      </fill>
    </dxf>
    <dxf>
      <fill>
        <patternFill>
          <bgColor theme="0" tint="-0.14996795556505021"/>
        </patternFill>
      </fill>
    </dxf>
    <dxf>
      <fill>
        <patternFill>
          <bgColor theme="0" tint="-0.14996795556505021"/>
        </patternFill>
      </fill>
    </dxf>
    <dxf>
      <font>
        <color theme="0" tint="-0.14996795556505021"/>
      </font>
      <fill>
        <patternFill>
          <bgColor theme="0" tint="-0.14996795556505021"/>
        </patternFill>
      </fill>
    </dxf>
    <dxf>
      <font>
        <color theme="1"/>
      </font>
      <fill>
        <patternFill>
          <bgColor theme="0"/>
        </patternFill>
      </fill>
      <border>
        <left style="thin">
          <color theme="0" tint="-0.14996795556505021"/>
        </left>
        <right style="thin">
          <color theme="0" tint="-0.14996795556505021"/>
        </right>
        <top style="thin">
          <color theme="0" tint="-0.14996795556505021"/>
        </top>
        <bottom style="thin">
          <color theme="0" tint="-0.14996795556505021"/>
        </bottom>
        <vertical/>
        <horizontal/>
      </border>
    </dxf>
    <dxf>
      <font>
        <color theme="1"/>
      </font>
      <fill>
        <patternFill>
          <bgColor theme="0"/>
        </patternFill>
      </fill>
      <border>
        <left style="thin">
          <color theme="0" tint="-0.14996795556505021"/>
        </left>
        <right style="thin">
          <color theme="0" tint="-0.14996795556505021"/>
        </right>
        <top style="thin">
          <color theme="0" tint="-0.14996795556505021"/>
        </top>
        <bottom style="thin">
          <color theme="0" tint="-0.14996795556505021"/>
        </bottom>
        <vertical/>
        <horizontal/>
      </border>
    </dxf>
    <dxf>
      <font>
        <color theme="1"/>
      </font>
      <fill>
        <patternFill>
          <bgColor theme="0"/>
        </patternFill>
      </fill>
      <border>
        <left style="thin">
          <color theme="0" tint="-0.14996795556505021"/>
        </left>
        <right style="thin">
          <color theme="0" tint="-0.14996795556505021"/>
        </right>
        <top style="thin">
          <color theme="0" tint="-0.14996795556505021"/>
        </top>
        <bottom style="thin">
          <color theme="0" tint="-0.14996795556505021"/>
        </bottom>
        <vertical/>
        <horizontal/>
      </border>
    </dxf>
    <dxf>
      <fill>
        <patternFill>
          <bgColor theme="0"/>
        </patternFill>
      </fill>
      <border>
        <top style="thin">
          <color theme="0" tint="-0.14996795556505021"/>
        </top>
        <vertical/>
        <horizontal/>
      </border>
    </dxf>
    <dxf>
      <font>
        <b/>
        <i val="0"/>
        <color theme="1"/>
      </font>
      <fill>
        <patternFill>
          <bgColor theme="0"/>
        </patternFill>
      </fill>
      <border>
        <top style="thin">
          <color theme="0" tint="-4.9989318521683403E-2"/>
        </top>
        <vertical/>
        <horizontal/>
      </border>
    </dxf>
    <dxf>
      <font>
        <color theme="1"/>
      </font>
      <fill>
        <patternFill>
          <bgColor theme="0"/>
        </patternFill>
      </fill>
      <border>
        <bottom style="thin">
          <color theme="0" tint="-0.14996795556505021"/>
        </bottom>
        <vertical/>
        <horizontal/>
      </border>
    </dxf>
    <dxf>
      <font>
        <b val="0"/>
        <i val="0"/>
        <color theme="1"/>
      </font>
      <fill>
        <patternFill>
          <bgColor theme="0"/>
        </patternFill>
      </fill>
      <border>
        <bottom style="thin">
          <color theme="0" tint="-0.14996795556505021"/>
        </bottom>
        <vertical/>
        <horizontal/>
      </border>
    </dxf>
    <dxf>
      <border>
        <right/>
        <top/>
        <bottom style="thin">
          <color theme="0" tint="-0.14996795556505021"/>
        </bottom>
        <vertical/>
        <horizontal/>
      </border>
    </dxf>
    <dxf>
      <font>
        <color theme="1"/>
      </font>
      <fill>
        <patternFill patternType="solid">
          <fgColor indexed="64"/>
          <bgColor theme="0"/>
        </patternFill>
      </fill>
      <border>
        <left/>
        <right/>
        <top/>
        <bottom style="thin">
          <color theme="0" tint="-0.14996795556505021"/>
        </bottom>
      </border>
    </dxf>
    <dxf>
      <font>
        <b/>
        <i val="0"/>
        <color theme="1"/>
      </font>
      <fill>
        <patternFill patternType="solid">
          <fgColor indexed="64"/>
          <bgColor theme="0"/>
        </patternFill>
      </fill>
      <border>
        <left/>
        <right/>
        <top style="thin">
          <color theme="0" tint="-0.14996795556505021"/>
        </top>
        <bottom/>
      </border>
    </dxf>
    <dxf>
      <fill>
        <patternFill patternType="none">
          <fgColor indexed="64"/>
          <bgColor auto="1"/>
        </patternFill>
      </fill>
      <alignment horizontal="left" vertical="bottom" textRotation="0" wrapText="0" indent="1" justifyLastLine="0" shrinkToFit="0" readingOrder="0"/>
    </dxf>
    <dxf>
      <fill>
        <patternFill patternType="none">
          <fgColor indexed="64"/>
          <bgColor auto="1"/>
        </patternFill>
      </fill>
      <alignment horizontal="left" vertical="bottom" textRotation="0" wrapText="0" indent="1" justifyLastLine="0" shrinkToFit="0" readingOrder="0"/>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alignment horizontal="left" vertical="bottom" textRotation="0" wrapText="0" indent="1" justifyLastLine="0" shrinkToFit="0" readingOrder="0"/>
    </dxf>
    <dxf>
      <font>
        <b val="0"/>
        <i val="0"/>
        <strike val="0"/>
        <condense val="0"/>
        <extend val="0"/>
        <outline val="0"/>
        <shadow val="0"/>
        <u val="none"/>
        <vertAlign val="baseline"/>
        <sz val="10"/>
        <color theme="0"/>
        <name val="Calibri"/>
        <scheme val="minor"/>
      </font>
      <numFmt numFmtId="3" formatCode="#,##0"/>
      <fill>
        <patternFill patternType="none">
          <fgColor indexed="64"/>
          <bgColor auto="1"/>
        </patternFill>
      </fill>
      <protection locked="1" hidden="1"/>
    </dxf>
    <dxf>
      <font>
        <b val="0"/>
        <i val="0"/>
        <strike val="0"/>
        <condense val="0"/>
        <extend val="0"/>
        <outline val="0"/>
        <shadow val="0"/>
        <u val="none"/>
        <vertAlign val="baseline"/>
        <sz val="8"/>
        <color theme="0"/>
        <name val="Calibri"/>
        <scheme val="minor"/>
      </font>
      <fill>
        <patternFill patternType="none">
          <fgColor indexed="64"/>
          <bgColor auto="1"/>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scheme val="minor"/>
      </font>
      <fill>
        <patternFill patternType="none">
          <fgColor indexed="64"/>
          <bgColor auto="1"/>
        </patternFill>
      </fill>
      <protection locked="1" hidden="1"/>
    </dxf>
    <dxf>
      <border outline="0">
        <bottom style="thin">
          <color auto="1"/>
        </bottom>
      </border>
    </dxf>
    <dxf>
      <font>
        <strike val="0"/>
        <outline val="0"/>
        <shadow val="0"/>
        <u val="none"/>
        <vertAlign val="baseline"/>
        <color theme="0"/>
        <name val="Calibri"/>
        <scheme val="minor"/>
      </font>
      <fill>
        <patternFill patternType="none">
          <fgColor indexed="64"/>
          <bgColor auto="1"/>
        </patternFill>
      </fill>
      <protection locked="1" hidden="1"/>
    </dxf>
    <dxf>
      <font>
        <color rgb="FFFF0000"/>
      </font>
      <border>
        <left style="thin">
          <color auto="1"/>
        </left>
        <right style="thin">
          <color auto="1"/>
        </right>
        <top style="thin">
          <color auto="1"/>
        </top>
        <bottom style="thin">
          <color auto="1"/>
        </bottom>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theme="0"/>
      </font>
      <fill>
        <patternFill>
          <bgColor rgb="FFF47921"/>
        </patternFill>
      </fill>
      <border>
        <left style="thin">
          <color theme="0"/>
        </left>
        <right style="thin">
          <color theme="0"/>
        </right>
        <top style="thin">
          <color theme="0"/>
        </top>
        <bottom style="thin">
          <color theme="0"/>
        </bottom>
        <vertical/>
        <horizontal/>
      </border>
    </dxf>
    <dxf>
      <font>
        <color theme="0"/>
      </font>
      <fill>
        <patternFill>
          <bgColor rgb="FF1B8E91"/>
        </patternFill>
      </fill>
      <border>
        <left style="thin">
          <color theme="0"/>
        </left>
        <right style="thin">
          <color theme="0"/>
        </right>
        <top style="thin">
          <color theme="0"/>
        </top>
        <bottom style="thin">
          <color theme="0"/>
        </bottom>
        <vertical/>
        <horizontal/>
      </border>
    </dxf>
    <dxf>
      <font>
        <color theme="0"/>
      </font>
      <fill>
        <patternFill>
          <bgColor rgb="FF018948"/>
        </patternFill>
      </fill>
      <border>
        <left style="thin">
          <color theme="0"/>
        </left>
        <right style="thin">
          <color theme="0"/>
        </right>
        <top style="thin">
          <color theme="0"/>
        </top>
        <bottom style="thin">
          <color theme="0"/>
        </bottom>
        <vertical/>
        <horizontal/>
      </border>
    </dxf>
    <dxf>
      <font>
        <color theme="0"/>
      </font>
      <fill>
        <patternFill>
          <bgColor rgb="FF54357E"/>
        </patternFill>
      </fill>
      <border>
        <left style="thin">
          <color theme="0"/>
        </left>
        <right style="thin">
          <color theme="0"/>
        </right>
        <top style="thin">
          <color theme="0"/>
        </top>
        <bottom style="thin">
          <color theme="0"/>
        </bottom>
        <vertical/>
        <horizontal/>
      </border>
    </dxf>
    <dxf>
      <font>
        <color theme="0"/>
      </font>
      <fill>
        <patternFill>
          <bgColor rgb="FFBDB18A"/>
        </patternFill>
      </fill>
      <border>
        <left style="thin">
          <color theme="0"/>
        </left>
        <right style="thin">
          <color theme="0"/>
        </right>
        <top style="thin">
          <color theme="0"/>
        </top>
        <bottom style="thin">
          <color theme="0"/>
        </bottom>
        <vertical/>
        <horizontal/>
      </border>
    </dxf>
    <dxf>
      <font>
        <color theme="0"/>
      </font>
      <fill>
        <patternFill>
          <bgColor rgb="FF008CD0"/>
        </patternFill>
      </fill>
      <border>
        <left style="thin">
          <color theme="0"/>
        </left>
        <right style="thin">
          <color theme="0"/>
        </right>
        <top style="thin">
          <color theme="0"/>
        </top>
        <bottom style="thin">
          <color theme="0"/>
        </bottom>
        <vertical/>
        <horizontal/>
      </border>
    </dxf>
    <dxf>
      <font>
        <color theme="0"/>
      </font>
      <fill>
        <patternFill>
          <bgColor rgb="FFB4181D"/>
        </patternFill>
      </fill>
      <border>
        <left style="thin">
          <color theme="0"/>
        </left>
        <right style="thin">
          <color theme="0"/>
        </right>
        <top style="thin">
          <color theme="0"/>
        </top>
        <bottom style="thin">
          <color theme="0"/>
        </bottom>
        <vertical/>
        <horizontal/>
      </border>
    </dxf>
    <dxf>
      <font>
        <color theme="0"/>
      </font>
      <fill>
        <patternFill>
          <bgColor rgb="FF006398"/>
        </patternFill>
      </fill>
      <border>
        <left style="thin">
          <color theme="0"/>
        </left>
        <right style="thin">
          <color theme="0"/>
        </right>
        <top style="thin">
          <color theme="0"/>
        </top>
        <bottom style="thin">
          <color theme="0"/>
        </bottom>
      </border>
    </dxf>
    <dxf>
      <fill>
        <patternFill>
          <bgColor rgb="FFC4D79B"/>
        </patternFill>
      </fill>
    </dxf>
    <dxf>
      <font>
        <color rgb="FFFF0000"/>
      </font>
      <border>
        <left style="thin">
          <color auto="1"/>
        </left>
        <right style="thin">
          <color auto="1"/>
        </right>
        <top style="thin">
          <color auto="1"/>
        </top>
        <bottom style="thin">
          <color auto="1"/>
        </bottom>
        <vertical/>
        <horizontal/>
      </border>
    </dxf>
    <dxf>
      <font>
        <b/>
        <i val="0"/>
        <color auto="1"/>
      </font>
      <fill>
        <patternFill patternType="solid">
          <fgColor indexed="64"/>
          <bgColor rgb="FFC4D79B"/>
        </patternFill>
      </fill>
      <border>
        <left style="thin">
          <color auto="1"/>
        </left>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dxf>
    <dxf>
      <font>
        <b/>
        <i val="0"/>
        <color theme="1"/>
      </font>
      <fill>
        <patternFill patternType="solid">
          <fgColor indexed="64"/>
          <bgColor rgb="FFC4D79B"/>
        </patternFill>
      </fill>
      <border>
        <top style="thin">
          <color auto="1"/>
        </top>
      </border>
    </dxf>
    <dxf>
      <font>
        <b/>
        <i val="0"/>
        <color auto="1"/>
      </font>
      <fill>
        <patternFill patternType="solid">
          <fgColor indexed="64"/>
          <bgColor rgb="FFC4D79B"/>
        </patternFill>
      </fill>
      <border>
        <top style="thin">
          <color auto="1"/>
        </top>
      </border>
    </dxf>
    <dxf>
      <font>
        <b/>
        <i val="0"/>
        <color theme="1"/>
      </font>
      <fill>
        <patternFill patternType="solid">
          <fgColor indexed="64"/>
          <bgColor rgb="FFC4D79B"/>
        </patternFill>
      </fill>
      <border>
        <right style="thin">
          <color auto="1"/>
        </right>
      </border>
    </dxf>
    <dxf>
      <font>
        <b/>
        <i val="0"/>
        <color auto="1"/>
      </font>
      <fill>
        <patternFill patternType="solid">
          <fgColor indexed="64"/>
          <bgColor rgb="FFC4D79B"/>
        </patternFill>
      </fill>
    </dxf>
    <dxf>
      <font>
        <b/>
        <i val="0"/>
        <color auto="1"/>
      </font>
      <fill>
        <patternFill patternType="solid">
          <fgColor indexed="64"/>
          <bgColor rgb="FFC4D79B"/>
        </patternFill>
      </fill>
      <border>
        <left style="thin">
          <color auto="1"/>
        </left>
      </border>
    </dxf>
    <dxf>
      <font>
        <b/>
        <i val="0"/>
        <color auto="1"/>
      </font>
      <fill>
        <patternFill patternType="solid">
          <fgColor indexed="64"/>
          <bgColor rgb="FFC4D79B"/>
        </patternFill>
      </fill>
      <border>
        <top style="thin">
          <color auto="1"/>
        </top>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dxf>
    <dxf>
      <font>
        <b/>
        <i val="0"/>
        <color auto="1"/>
      </font>
      <fill>
        <patternFill patternType="solid">
          <fgColor indexed="64"/>
          <bgColor rgb="FFC4D79B"/>
        </patternFill>
      </fill>
      <border>
        <left style="thin">
          <color auto="1"/>
        </left>
      </border>
    </dxf>
    <dxf>
      <font>
        <b/>
        <i val="0"/>
        <color auto="1"/>
      </font>
      <fill>
        <patternFill patternType="solid">
          <fgColor indexed="64"/>
          <bgColor rgb="FFC4D79B"/>
        </patternFill>
      </fill>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border>
        <top style="thin">
          <color auto="1"/>
        </top>
      </border>
    </dxf>
    <dxf>
      <font>
        <b/>
        <i val="0"/>
        <color auto="1"/>
      </font>
      <fill>
        <patternFill patternType="solid">
          <fgColor indexed="64"/>
          <bgColor rgb="FFC4D79B"/>
        </patternFill>
      </fill>
      <border>
        <left style="thin">
          <color auto="1"/>
        </left>
      </border>
    </dxf>
    <dxf>
      <font>
        <b/>
        <i val="0"/>
        <color theme="1"/>
      </font>
      <fill>
        <patternFill patternType="solid">
          <fgColor indexed="64"/>
          <bgColor rgb="FFC4D79B"/>
        </patternFill>
      </fill>
      <border>
        <left style="thin">
          <color auto="1"/>
        </left>
      </border>
    </dxf>
    <dxf>
      <font>
        <b/>
        <i val="0"/>
        <color auto="1"/>
      </font>
      <fill>
        <patternFill patternType="solid">
          <fgColor indexed="64"/>
          <bgColor rgb="FFC4D79B"/>
        </patternFill>
      </fill>
      <border>
        <top style="thin">
          <color auto="1"/>
        </top>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dxf>
    <dxf>
      <font>
        <b/>
        <i val="0"/>
        <color theme="1"/>
      </font>
      <fill>
        <patternFill patternType="solid">
          <fgColor indexed="64"/>
          <bgColor rgb="FFC4D79B"/>
        </patternFill>
      </fill>
      <border>
        <top style="thin">
          <color auto="1"/>
        </top>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border>
        <left style="thin">
          <color auto="1"/>
        </left>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border>
        <left style="thin">
          <color auto="1"/>
        </left>
      </border>
    </dxf>
    <dxf>
      <font>
        <b/>
        <i val="0"/>
        <color auto="1"/>
      </font>
      <fill>
        <patternFill patternType="solid">
          <fgColor indexed="64"/>
          <bgColor rgb="FFC4D79B"/>
        </patternFill>
      </fill>
      <border>
        <left/>
        <right/>
        <top/>
        <bottom/>
      </border>
    </dxf>
    <dxf>
      <font>
        <b/>
        <i val="0"/>
        <color auto="1"/>
      </font>
      <fill>
        <patternFill patternType="solid">
          <fgColor indexed="64"/>
          <bgColor rgb="FFC4D79B"/>
        </patternFill>
      </fill>
      <border>
        <top/>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border>
        <left style="thin">
          <color auto="1"/>
        </left>
      </border>
    </dxf>
    <dxf>
      <fill>
        <patternFill>
          <bgColor rgb="FFC4D79B"/>
        </patternFill>
      </fill>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rgb="FFFF0000"/>
      </font>
      <border>
        <left style="thin">
          <color auto="1"/>
        </left>
        <right style="thin">
          <color auto="1"/>
        </right>
        <top style="thin">
          <color auto="1"/>
        </top>
        <bottom style="thin">
          <color auto="1"/>
        </bottom>
        <vertical/>
        <horizontal/>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ont>
        <color rgb="FFFF0000"/>
      </font>
      <border>
        <left style="thin">
          <color theme="1"/>
        </left>
        <right style="thin">
          <color theme="1"/>
        </right>
        <top style="thin">
          <color theme="1"/>
        </top>
        <bottom style="thin">
          <color theme="1"/>
        </bottom>
        <vertical/>
        <horizontal/>
      </border>
    </dxf>
    <dxf>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rgb="FFFF000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ont>
        <color rgb="FFFF0000"/>
      </font>
      <fill>
        <patternFill patternType="solid">
          <fgColor indexed="64"/>
          <bgColor rgb="FFCECECE"/>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ont>
        <color rgb="FFFF0000"/>
      </font>
      <border>
        <left style="thin">
          <color auto="1"/>
        </left>
        <right style="thin">
          <color auto="1"/>
        </right>
        <top style="thin">
          <color auto="1"/>
        </top>
        <bottom style="thin">
          <color auto="1"/>
        </bottom>
        <vertical/>
        <horizontal/>
      </border>
    </dxf>
    <dxf>
      <font>
        <b/>
        <i val="0"/>
        <color auto="1"/>
      </font>
      <fill>
        <patternFill patternType="solid">
          <fgColor indexed="64"/>
          <bgColor rgb="FFC4D79B"/>
        </patternFill>
      </fill>
      <border>
        <left/>
        <right/>
        <top/>
        <bottom/>
      </border>
    </dxf>
    <dxf>
      <font>
        <b/>
        <i val="0"/>
        <color auto="1"/>
      </font>
      <fill>
        <patternFill patternType="solid">
          <fgColor indexed="64"/>
          <bgColor rgb="FFC4D79B"/>
        </patternFill>
      </fill>
      <border>
        <left/>
        <right/>
        <top style="thin">
          <color auto="1"/>
        </top>
        <bottom/>
      </border>
    </dxf>
    <dxf>
      <font>
        <b/>
        <i val="0"/>
        <color auto="1"/>
      </font>
      <fill>
        <patternFill patternType="solid">
          <fgColor indexed="64"/>
          <bgColor rgb="FFC4D79B"/>
        </patternFill>
      </fill>
      <border>
        <left/>
        <right/>
        <top style="thin">
          <color auto="1"/>
        </top>
        <bottom/>
      </border>
    </dxf>
    <dxf>
      <font>
        <color theme="1"/>
      </font>
      <fill>
        <patternFill>
          <bgColor theme="0"/>
        </patternFill>
      </fill>
      <border diagonalUp="0" diagonalDown="0">
        <left/>
        <right/>
        <top/>
        <bottom/>
        <vertical/>
        <horizontal/>
      </border>
    </dxf>
    <dxf>
      <font>
        <color theme="1"/>
      </font>
      <fill>
        <patternFill>
          <bgColor theme="0" tint="-0.14996795556505021"/>
        </patternFill>
      </fill>
      <border diagonalUp="0" diagonalDown="0">
        <left/>
        <right/>
        <top/>
        <bottom/>
        <vertical/>
        <horizontal/>
      </border>
    </dxf>
    <dxf>
      <font>
        <color theme="0"/>
      </font>
      <fill>
        <patternFill>
          <bgColor theme="1"/>
        </patternFill>
      </fill>
    </dxf>
  </dxfs>
  <tableStyles count="1" defaultTableStyle="TableStyleMedium9" defaultPivotStyle="PivotStyleLight16">
    <tableStyle name="Estilo de tabla 1" pivot="0" count="3">
      <tableStyleElement type="headerRow" dxfId="146"/>
      <tableStyleElement type="firstRowStripe" dxfId="145"/>
      <tableStyleElement type="secondRowStripe" dxfId="144"/>
    </tableStyle>
  </tableStyles>
  <colors>
    <mruColors>
      <color rgb="FFC0C0C0"/>
      <color rgb="FFFFBE56"/>
      <color rgb="FFD4AF37"/>
      <color rgb="FF006398"/>
      <color rgb="FF3A6367"/>
      <color rgb="FF34959F"/>
      <color rgb="FF34929A"/>
      <color rgb="FFC4D79B"/>
      <color rgb="FFFC5A5C"/>
      <color rgb="FFCD7F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linkedin.com/in/matejero" TargetMode="External"/><Relationship Id="rId2" Type="http://schemas.openxmlformats.org/officeDocument/2006/relationships/hyperlink" Target="#Resultados!H4"/><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hyperlink" Target="https://www.paypal.me/excelfutbol" TargetMode="External"/><Relationship Id="rId2" Type="http://schemas.openxmlformats.org/officeDocument/2006/relationships/hyperlink" Target="https://www.linkedin.com/in/matejero" TargetMode="External"/><Relationship Id="rId1" Type="http://schemas.openxmlformats.org/officeDocument/2006/relationships/image" Target="../media/image1.jpg"/><Relationship Id="rId4" Type="http://schemas.openxmlformats.org/officeDocument/2006/relationships/image" Target="../media/image2.gif"/></Relationships>
</file>

<file path=xl/drawings/_rels/drawing3.xml.rels><?xml version="1.0" encoding="UTF-8" standalone="yes"?>
<Relationships xmlns="http://schemas.openxmlformats.org/package/2006/relationships"><Relationship Id="rId1" Type="http://schemas.openxmlformats.org/officeDocument/2006/relationships/image" Target="../media/image3.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0</xdr:colOff>
      <xdr:row>23</xdr:row>
      <xdr:rowOff>0</xdr:rowOff>
    </xdr:to>
    <xdr:pic>
      <xdr:nvPicPr>
        <xdr:cNvPr id="8" name="Imagen 7">
          <a:extLst>
            <a:ext uri="{FF2B5EF4-FFF2-40B4-BE49-F238E27FC236}">
              <a16:creationId xmlns="" xmlns:a16="http://schemas.microsoft.com/office/drawing/2014/main" id="{F06875C5-882B-4508-95C4-11CE225B78FD}"/>
            </a:ext>
          </a:extLst>
        </xdr:cNvPr>
        <xdr:cNvPicPr>
          <a:picLocks noChangeAspect="1"/>
        </xdr:cNvPicPr>
      </xdr:nvPicPr>
      <xdr:blipFill>
        <a:blip xmlns:r="http://schemas.openxmlformats.org/officeDocument/2006/relationships" r:embed="rId1"/>
        <a:stretch>
          <a:fillRect/>
        </a:stretch>
      </xdr:blipFill>
      <xdr:spPr>
        <a:xfrm>
          <a:off x="0" y="0"/>
          <a:ext cx="6162675" cy="4276725"/>
        </a:xfrm>
        <a:prstGeom prst="rect">
          <a:avLst/>
        </a:prstGeom>
      </xdr:spPr>
    </xdr:pic>
    <xdr:clientData/>
  </xdr:twoCellAnchor>
  <xdr:twoCellAnchor>
    <xdr:from>
      <xdr:col>0</xdr:col>
      <xdr:colOff>2952750</xdr:colOff>
      <xdr:row>10</xdr:row>
      <xdr:rowOff>114299</xdr:rowOff>
    </xdr:from>
    <xdr:to>
      <xdr:col>0</xdr:col>
      <xdr:colOff>4895849</xdr:colOff>
      <xdr:row>13</xdr:row>
      <xdr:rowOff>104774</xdr:rowOff>
    </xdr:to>
    <xdr:sp macro="" textlink="">
      <xdr:nvSpPr>
        <xdr:cNvPr id="3" name="Rectángulo redondeado 2">
          <a:hlinkClick xmlns:r="http://schemas.openxmlformats.org/officeDocument/2006/relationships" r:id="rId2"/>
          <a:extLst>
            <a:ext uri="{FF2B5EF4-FFF2-40B4-BE49-F238E27FC236}">
              <a16:creationId xmlns="" xmlns:a16="http://schemas.microsoft.com/office/drawing/2014/main" id="{00000000-0008-0000-0100-000003000000}"/>
            </a:ext>
          </a:extLst>
        </xdr:cNvPr>
        <xdr:cNvSpPr/>
      </xdr:nvSpPr>
      <xdr:spPr>
        <a:xfrm>
          <a:off x="2952750" y="1943099"/>
          <a:ext cx="1943099" cy="561975"/>
        </a:xfrm>
        <a:prstGeom prst="roundRect">
          <a:avLst/>
        </a:prstGeom>
        <a:noFill/>
        <a:ln w="41275" cap="sq" cmpd="sng">
          <a:solidFill>
            <a:schemeClr val="bg1"/>
          </a:solidFill>
          <a:round/>
        </a:ln>
        <a:effectLst/>
      </xdr:spPr>
      <xdr:style>
        <a:lnRef idx="0">
          <a:schemeClr val="accent1"/>
        </a:lnRef>
        <a:fillRef idx="3">
          <a:schemeClr val="accent1"/>
        </a:fillRef>
        <a:effectRef idx="3">
          <a:schemeClr val="accent1"/>
        </a:effectRef>
        <a:fontRef idx="minor">
          <a:schemeClr val="lt1"/>
        </a:fontRef>
      </xdr:style>
      <xdr:txBody>
        <a:bodyPr vertOverflow="clip" horzOverflow="clip" rtlCol="0" anchor="ctr" anchorCtr="1"/>
        <a:lstStyle/>
        <a:p>
          <a:pPr algn="ctr"/>
          <a:r>
            <a:rPr lang="es-ES" sz="1100" b="1"/>
            <a:t>INTRODUCIR</a:t>
          </a:r>
          <a:r>
            <a:rPr lang="es-ES" sz="1100" b="1" baseline="0"/>
            <a:t> RESULTADOS</a:t>
          </a:r>
          <a:endParaRPr lang="es-ES" sz="1100" b="1"/>
        </a:p>
      </xdr:txBody>
    </xdr:sp>
    <xdr:clientData/>
  </xdr:twoCellAnchor>
  <xdr:twoCellAnchor>
    <xdr:from>
      <xdr:col>0</xdr:col>
      <xdr:colOff>3028950</xdr:colOff>
      <xdr:row>16</xdr:row>
      <xdr:rowOff>66675</xdr:rowOff>
    </xdr:from>
    <xdr:to>
      <xdr:col>0</xdr:col>
      <xdr:colOff>4648199</xdr:colOff>
      <xdr:row>18</xdr:row>
      <xdr:rowOff>28574</xdr:rowOff>
    </xdr:to>
    <xdr:sp macro="" textlink="">
      <xdr:nvSpPr>
        <xdr:cNvPr id="6" name="Rectángulo redondeado 5">
          <a:hlinkClick xmlns:r="http://schemas.openxmlformats.org/officeDocument/2006/relationships" r:id="rId3"/>
          <a:extLst>
            <a:ext uri="{FF2B5EF4-FFF2-40B4-BE49-F238E27FC236}">
              <a16:creationId xmlns="" xmlns:a16="http://schemas.microsoft.com/office/drawing/2014/main" id="{00000000-0008-0000-0100-000006000000}"/>
            </a:ext>
          </a:extLst>
        </xdr:cNvPr>
        <xdr:cNvSpPr/>
      </xdr:nvSpPr>
      <xdr:spPr>
        <a:xfrm>
          <a:off x="3028950" y="3038475"/>
          <a:ext cx="1619249" cy="342899"/>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0" baseline="0">
              <a:solidFill>
                <a:schemeClr val="lt1"/>
              </a:solidFill>
              <a:effectLst/>
              <a:latin typeface="+mn-lt"/>
              <a:ea typeface="+mn-ea"/>
              <a:cs typeface="+mn-cs"/>
            </a:rPr>
            <a:t>Miguel Angel Tejero</a:t>
          </a:r>
          <a:endParaRPr lang="es-ES" b="0">
            <a:effectLst/>
          </a:endParaRPr>
        </a:p>
        <a:p>
          <a:pPr algn="ctr"/>
          <a:r>
            <a:rPr lang="es-ES" sz="1100" b="1" baseline="0"/>
            <a:t> </a:t>
          </a:r>
          <a:endParaRPr lang="es-ES" sz="1100" b="1"/>
        </a:p>
      </xdr:txBody>
    </xdr:sp>
    <xdr:clientData/>
  </xdr:twoCellAnchor>
  <xdr:twoCellAnchor editAs="oneCell">
    <xdr:from>
      <xdr:col>1</xdr:col>
      <xdr:colOff>0</xdr:colOff>
      <xdr:row>1</xdr:row>
      <xdr:rowOff>0</xdr:rowOff>
    </xdr:from>
    <xdr:to>
      <xdr:col>1</xdr:col>
      <xdr:colOff>0</xdr:colOff>
      <xdr:row>1048576</xdr:row>
      <xdr:rowOff>66675</xdr:rowOff>
    </xdr:to>
    <xdr:pic>
      <xdr:nvPicPr>
        <xdr:cNvPr id="4" name="Imagen 3">
          <a:extLst>
            <a:ext uri="{FF2B5EF4-FFF2-40B4-BE49-F238E27FC236}">
              <a16:creationId xmlns="" xmlns:a16="http://schemas.microsoft.com/office/drawing/2014/main" id="{9934E8F8-36EE-40E9-A233-E32C5D54BA21}"/>
            </a:ext>
          </a:extLst>
        </xdr:cNvPr>
        <xdr:cNvPicPr>
          <a:picLocks noChangeAspect="1"/>
        </xdr:cNvPicPr>
      </xdr:nvPicPr>
      <xdr:blipFill>
        <a:blip xmlns:r="http://schemas.openxmlformats.org/officeDocument/2006/relationships" r:embed="rId1"/>
        <a:stretch>
          <a:fillRect/>
        </a:stretch>
      </xdr:blipFill>
      <xdr:spPr>
        <a:xfrm>
          <a:off x="6174828" y="190500"/>
          <a:ext cx="0" cy="41647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180975</xdr:colOff>
      <xdr:row>77</xdr:row>
      <xdr:rowOff>281667</xdr:rowOff>
    </xdr:from>
    <xdr:to>
      <xdr:col>23</xdr:col>
      <xdr:colOff>185233</xdr:colOff>
      <xdr:row>87</xdr:row>
      <xdr:rowOff>31661</xdr:rowOff>
    </xdr:to>
    <xdr:pic>
      <xdr:nvPicPr>
        <xdr:cNvPr id="2" name="Imagen 1">
          <a:extLst>
            <a:ext uri="{FF2B5EF4-FFF2-40B4-BE49-F238E27FC236}">
              <a16:creationId xmlns="" xmlns:a16="http://schemas.microsoft.com/office/drawing/2014/main" id="{22F9F1EF-32DE-40EA-B0C0-9BEB83A96DBB}"/>
            </a:ext>
          </a:extLst>
        </xdr:cNvPr>
        <xdr:cNvPicPr>
          <a:picLocks noChangeAspect="1"/>
        </xdr:cNvPicPr>
      </xdr:nvPicPr>
      <xdr:blipFill>
        <a:blip xmlns:r="http://schemas.openxmlformats.org/officeDocument/2006/relationships" r:embed="rId1"/>
        <a:stretch>
          <a:fillRect/>
        </a:stretch>
      </xdr:blipFill>
      <xdr:spPr>
        <a:xfrm>
          <a:off x="8029575" y="14959692"/>
          <a:ext cx="3338008" cy="2388419"/>
        </a:xfrm>
        <a:prstGeom prst="rect">
          <a:avLst/>
        </a:prstGeom>
      </xdr:spPr>
    </xdr:pic>
    <xdr:clientData/>
  </xdr:twoCellAnchor>
  <xdr:twoCellAnchor>
    <xdr:from>
      <xdr:col>13</xdr:col>
      <xdr:colOff>9525</xdr:colOff>
      <xdr:row>97</xdr:row>
      <xdr:rowOff>38100</xdr:rowOff>
    </xdr:from>
    <xdr:to>
      <xdr:col>23</xdr:col>
      <xdr:colOff>161925</xdr:colOff>
      <xdr:row>98</xdr:row>
      <xdr:rowOff>171450</xdr:rowOff>
    </xdr:to>
    <xdr:sp macro="" textlink="">
      <xdr:nvSpPr>
        <xdr:cNvPr id="3" name="Rectángulo: esquinas redondeadas 2">
          <a:hlinkClick xmlns:r="http://schemas.openxmlformats.org/officeDocument/2006/relationships" r:id="rId2"/>
          <a:extLst>
            <a:ext uri="{FF2B5EF4-FFF2-40B4-BE49-F238E27FC236}">
              <a16:creationId xmlns="" xmlns:a16="http://schemas.microsoft.com/office/drawing/2014/main" id="{B6D6CE27-2EBC-48D5-9071-CB76400F3E28}"/>
            </a:ext>
          </a:extLst>
        </xdr:cNvPr>
        <xdr:cNvSpPr/>
      </xdr:nvSpPr>
      <xdr:spPr>
        <a:xfrm>
          <a:off x="8048625" y="19764375"/>
          <a:ext cx="3390900" cy="381000"/>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ysClr val="windowText" lastClr="000000"/>
              </a:solidFill>
            </a:rPr>
            <a:t>Autor: Miguel Angel Tejero</a:t>
          </a:r>
        </a:p>
      </xdr:txBody>
    </xdr:sp>
    <xdr:clientData/>
  </xdr:twoCellAnchor>
  <xdr:twoCellAnchor editAs="oneCell">
    <xdr:from>
      <xdr:col>15</xdr:col>
      <xdr:colOff>190500</xdr:colOff>
      <xdr:row>100</xdr:row>
      <xdr:rowOff>0</xdr:rowOff>
    </xdr:from>
    <xdr:to>
      <xdr:col>18</xdr:col>
      <xdr:colOff>142875</xdr:colOff>
      <xdr:row>100</xdr:row>
      <xdr:rowOff>247650</xdr:rowOff>
    </xdr:to>
    <xdr:pic>
      <xdr:nvPicPr>
        <xdr:cNvPr id="4" name="Imagen 3" descr="https://www.paypalobjects.com/es_ES/ES/i/btn/btn_donate_LG.gif">
          <a:hlinkClick xmlns:r="http://schemas.openxmlformats.org/officeDocument/2006/relationships" r:id="rId3"/>
          <a:extLst>
            <a:ext uri="{FF2B5EF4-FFF2-40B4-BE49-F238E27FC236}">
              <a16:creationId xmlns="" xmlns:a16="http://schemas.microsoft.com/office/drawing/2014/main" id="{48EB927F-A1AE-41A2-A95C-E8F127A5C7F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353550" y="20307300"/>
          <a:ext cx="876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4</xdr:col>
      <xdr:colOff>0</xdr:colOff>
      <xdr:row>2</xdr:row>
      <xdr:rowOff>25399</xdr:rowOff>
    </xdr:to>
    <xdr:pic>
      <xdr:nvPicPr>
        <xdr:cNvPr id="4" name="Imagen 3">
          <a:extLst>
            <a:ext uri="{FF2B5EF4-FFF2-40B4-BE49-F238E27FC236}">
              <a16:creationId xmlns="" xmlns:a16="http://schemas.microsoft.com/office/drawing/2014/main" id="{9740E2A8-3D9E-4ED3-8E7E-77F283F87979}"/>
            </a:ext>
          </a:extLst>
        </xdr:cNvPr>
        <xdr:cNvPicPr>
          <a:picLocks noChangeAspect="1"/>
        </xdr:cNvPicPr>
      </xdr:nvPicPr>
      <xdr:blipFill rotWithShape="1">
        <a:blip xmlns:r="http://schemas.openxmlformats.org/officeDocument/2006/relationships" r:embed="rId1"/>
        <a:srcRect t="20780"/>
        <a:stretch/>
      </xdr:blipFill>
      <xdr:spPr>
        <a:xfrm>
          <a:off x="342900" y="0"/>
          <a:ext cx="3695700" cy="774699"/>
        </a:xfrm>
        <a:prstGeom prst="rect">
          <a:avLst/>
        </a:prstGeom>
      </xdr:spPr>
    </xdr:pic>
    <xdr:clientData/>
  </xdr:twoCellAnchor>
</xdr:wsDr>
</file>

<file path=xl/tables/table1.xml><?xml version="1.0" encoding="utf-8"?>
<table xmlns="http://schemas.openxmlformats.org/spreadsheetml/2006/main" id="5" name="Tabla26" displayName="Tabla26" ref="AS5:AT13" totalsRowShown="0" headerRowDxfId="50" dataDxfId="48" headerRowBorderDxfId="49" tableBorderDxfId="47" totalsRowBorderDxfId="46">
  <tableColumns count="2">
    <tableColumn id="1" name="TOPIC" dataDxfId="45"/>
    <tableColumn id="2" name="VALUE" dataDxfId="44"/>
  </tableColumns>
  <tableStyleInfo showFirstColumn="0" showLastColumn="0" showRowStripes="1" showColumnStripes="0"/>
</table>
</file>

<file path=xl/tables/table2.xml><?xml version="1.0" encoding="utf-8"?>
<table xmlns="http://schemas.openxmlformats.org/spreadsheetml/2006/main" id="3" name="Tabla3" displayName="Tabla3" ref="A1:C33" totalsRowShown="0" headerRowDxfId="43" dataDxfId="42">
  <autoFilter ref="A1:C33"/>
  <tableColumns count="3">
    <tableColumn id="4" name="Clasificada" dataDxfId="41">
      <calculatedColumnFormula>NOT(ISERROR(VLOOKUP(Tabla3[[#This Row],[ZfP4b()8G6b·$55Ma-t·%fv-ttyZxR-.R*+Fd]],Resultados!$AC$5:$AC$58,1,FALSE)))</calculatedColumnFormula>
    </tableColumn>
    <tableColumn id="1" name="ZfP4b()8G6b·$55Ma-t·%fv-ttyZxR-.R*+Fd" dataDxfId="40"/>
    <tableColumn id="2" name="N!&quot;kvfjM.%&amp;gk5kfmfvv)/%;V$&amp;VW" dataDxfId="39"/>
  </tableColumns>
  <tableStyleInfo name="TableStyleMedium9" showFirstColumn="0" showLastColumn="0" showRowStripes="1" showColumnStripes="0"/>
</table>
</file>

<file path=xl/tables/table3.xml><?xml version="1.0" encoding="utf-8"?>
<table xmlns="http://schemas.openxmlformats.org/spreadsheetml/2006/main" id="1" name="Tabla1" displayName="Tabla1" ref="C5:D40" totalsRowShown="0" headerRowDxfId="12" tableBorderDxfId="11">
  <tableColumns count="2">
    <tableColumn id="1" name="Regla*" dataDxfId="10"/>
    <tableColumn id="2" name="Puntos" dataDxfId="9"/>
  </tableColumns>
  <tableStyleInfo name="Estilo de tabla 1" showFirstColumn="0" showLastColumn="0" showRowStripes="1" showColumnStripes="0"/>
</table>
</file>

<file path=xl/tables/table4.xml><?xml version="1.0" encoding="utf-8"?>
<table xmlns="http://schemas.openxmlformats.org/spreadsheetml/2006/main" id="4" name="Tabla4" displayName="Tabla4" ref="B3:D53" totalsRowShown="0" headerRowDxfId="5" dataDxfId="3" headerRowBorderDxfId="4">
  <tableColumns count="3">
    <tableColumn id="1" name="Pos" dataDxfId="2">
      <calculatedColumnFormula>IFERROR(HLOOKUP(A4,OFFSET(Administrador!$J$1,0,0,4,Administrador!$D$3*3),2,FALSE),"-")</calculatedColumnFormula>
    </tableColumn>
    <tableColumn id="2" name="Jugador" dataDxfId="1">
      <calculatedColumnFormula>IFERROR(HLOOKUP(A4,OFFSET(Administrador!$J$1,0,0,4,Administrador!$D$3*3),3,FALSE),"-")</calculatedColumnFormula>
    </tableColumn>
    <tableColumn id="3" name="Puntos" dataDxfId="0">
      <calculatedColumnFormula>IFERROR(HLOOKUP(A4,OFFSET(Administrador!$J$1,0,0,4,Administrador!$D$3*3),4,FALSE),"-")</calculatedColumnFormula>
    </tableColumn>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hyperlink" Target="https://www.paypal.com/cgi-bin/webscr?cmd=_donations&amp;business=PJ2B6ZBH7ZHR4&amp;lc=ES&amp;item_name=matejero&amp;item_number=PorraMundial2018&amp;currency_code=EUR&amp;bn=PP%2dDonationsBF%3abtn_donate_LG%2egif%3aNonHosted"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matejero.es/excel-porra-mundial-2018/"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2" Type="http://schemas.openxmlformats.org/officeDocument/2006/relationships/hyperlink" Target="http://www.matejero.es/" TargetMode="External"/><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enableFormatConditionsCalculation="0"/>
  <dimension ref="C1:TMA27"/>
  <sheetViews>
    <sheetView showGridLines="0" showRowColHeaders="0" workbookViewId="0"/>
  </sheetViews>
  <sheetFormatPr baseColWidth="10" defaultColWidth="10.77734375" defaultRowHeight="14.4" zeroHeight="1" x14ac:dyDescent="0.3"/>
  <cols>
    <col min="1" max="1" width="92.44140625" style="11" customWidth="1"/>
    <col min="2" max="16383" width="10.77734375" style="11" customWidth="1"/>
    <col min="16384" max="16384" width="10.77734375" style="11"/>
  </cols>
  <sheetData>
    <row r="1" spans="3:39 8839:8851 13859:13859" x14ac:dyDescent="0.3">
      <c r="C1" s="508"/>
      <c r="D1" s="508"/>
      <c r="MAY1" s="12" t="s">
        <v>39</v>
      </c>
    </row>
    <row r="2" spans="3:39 8839:8851 13859:13859" x14ac:dyDescent="0.3">
      <c r="C2" s="510"/>
      <c r="D2" s="508"/>
    </row>
    <row r="3" spans="3:39 8839:8851 13859:13859" ht="15" customHeight="1" x14ac:dyDescent="0.3">
      <c r="C3" s="511"/>
      <c r="D3" s="511"/>
      <c r="E3" s="511"/>
      <c r="F3" s="511"/>
      <c r="G3" s="511"/>
      <c r="H3" s="511"/>
      <c r="I3" s="509"/>
    </row>
    <row r="4" spans="3:39 8839:8851 13859:13859" ht="9" customHeight="1" x14ac:dyDescent="0.3">
      <c r="C4" s="511"/>
      <c r="D4" s="511"/>
      <c r="E4" s="511"/>
      <c r="F4" s="511"/>
      <c r="G4" s="511"/>
      <c r="H4" s="511"/>
      <c r="I4" s="509"/>
    </row>
    <row r="5" spans="3:39 8839:8851 13859:13859" x14ac:dyDescent="0.3">
      <c r="C5" s="511"/>
      <c r="D5" s="511"/>
      <c r="E5" s="511"/>
      <c r="F5" s="511"/>
      <c r="G5" s="511"/>
      <c r="H5" s="511"/>
      <c r="I5" s="509"/>
    </row>
    <row r="6" spans="3:39 8839:8851 13859:13859" x14ac:dyDescent="0.3">
      <c r="C6" s="511"/>
      <c r="D6" s="511"/>
      <c r="E6" s="511"/>
      <c r="F6" s="511"/>
      <c r="G6" s="511"/>
      <c r="H6" s="511"/>
      <c r="I6" s="509"/>
    </row>
    <row r="7" spans="3:39 8839:8851 13859:13859" x14ac:dyDescent="0.3">
      <c r="C7" s="511"/>
      <c r="D7" s="511"/>
      <c r="E7" s="511"/>
      <c r="F7" s="511"/>
      <c r="G7" s="511"/>
      <c r="H7" s="511"/>
      <c r="I7" s="509"/>
      <c r="AM7" s="12" t="s">
        <v>39</v>
      </c>
    </row>
    <row r="8" spans="3:39 8839:8851 13859:13859" x14ac:dyDescent="0.3">
      <c r="C8" s="511"/>
      <c r="D8" s="511"/>
      <c r="E8" s="511"/>
      <c r="F8" s="511"/>
      <c r="G8" s="511"/>
      <c r="H8" s="511"/>
      <c r="I8" s="509"/>
    </row>
    <row r="9" spans="3:39 8839:8851 13859:13859" x14ac:dyDescent="0.3">
      <c r="C9" s="511"/>
      <c r="D9" s="511"/>
      <c r="E9" s="511"/>
      <c r="F9" s="511"/>
      <c r="G9" s="511"/>
      <c r="H9" s="511"/>
      <c r="I9" s="509"/>
    </row>
    <row r="10" spans="3:39 8839:8851 13859:13859" x14ac:dyDescent="0.3">
      <c r="C10" s="511"/>
      <c r="D10" s="511"/>
      <c r="E10" s="511"/>
      <c r="F10" s="511"/>
      <c r="G10" s="511"/>
      <c r="H10" s="511"/>
      <c r="I10" s="509"/>
    </row>
    <row r="11" spans="3:39 8839:8851 13859:13859" x14ac:dyDescent="0.3">
      <c r="C11" s="511"/>
      <c r="D11" s="511"/>
      <c r="E11" s="511"/>
      <c r="F11" s="511"/>
      <c r="G11" s="511"/>
      <c r="H11" s="511"/>
      <c r="I11" s="509"/>
    </row>
    <row r="12" spans="3:39 8839:8851 13859:13859" x14ac:dyDescent="0.3">
      <c r="C12" s="511"/>
      <c r="D12" s="511"/>
      <c r="E12" s="511"/>
      <c r="F12" s="511"/>
      <c r="G12" s="511"/>
      <c r="H12" s="511"/>
      <c r="I12" s="509"/>
      <c r="TMA12" s="12" t="s">
        <v>39</v>
      </c>
    </row>
    <row r="13" spans="3:39 8839:8851 13859:13859" x14ac:dyDescent="0.3">
      <c r="C13" s="511"/>
      <c r="D13" s="511"/>
      <c r="E13" s="511"/>
      <c r="F13" s="511"/>
      <c r="G13" s="511"/>
      <c r="H13" s="511"/>
      <c r="I13" s="509"/>
      <c r="MBK13" s="12" t="s">
        <v>39</v>
      </c>
    </row>
    <row r="14" spans="3:39 8839:8851 13859:13859" x14ac:dyDescent="0.3">
      <c r="C14" s="511"/>
      <c r="D14" s="511"/>
      <c r="E14" s="511"/>
      <c r="F14" s="511"/>
      <c r="G14" s="511"/>
      <c r="H14" s="511"/>
      <c r="I14" s="509"/>
    </row>
    <row r="15" spans="3:39 8839:8851 13859:13859" x14ac:dyDescent="0.3">
      <c r="C15" s="511"/>
      <c r="D15" s="511"/>
      <c r="E15" s="511"/>
      <c r="F15" s="511"/>
      <c r="G15" s="511"/>
      <c r="H15" s="511"/>
      <c r="I15" s="509"/>
    </row>
    <row r="16" spans="3:39 8839:8851 13859:13859" x14ac:dyDescent="0.3">
      <c r="C16" s="511"/>
      <c r="D16" s="511"/>
      <c r="E16" s="511"/>
      <c r="F16" s="511"/>
      <c r="G16" s="511"/>
      <c r="H16" s="511"/>
      <c r="I16" s="509"/>
    </row>
    <row r="17" spans="3:339 8834:8834" x14ac:dyDescent="0.3">
      <c r="C17" s="511"/>
      <c r="D17" s="511"/>
      <c r="E17" s="511"/>
      <c r="F17" s="511"/>
      <c r="G17" s="511"/>
      <c r="H17" s="511"/>
      <c r="I17" s="509"/>
    </row>
    <row r="18" spans="3:339 8834:8834" x14ac:dyDescent="0.3">
      <c r="C18" s="509"/>
      <c r="D18" s="509"/>
      <c r="E18" s="509"/>
      <c r="F18" s="509"/>
      <c r="G18" s="509"/>
      <c r="H18" s="509"/>
      <c r="I18" s="509"/>
    </row>
    <row r="19" spans="3:339 8834:8834" x14ac:dyDescent="0.3">
      <c r="C19" s="509"/>
      <c r="D19" s="509"/>
      <c r="E19" s="509"/>
      <c r="F19" s="509"/>
      <c r="G19" s="509"/>
      <c r="H19" s="509"/>
      <c r="I19" s="509"/>
      <c r="MAT19" s="12" t="s">
        <v>249</v>
      </c>
    </row>
    <row r="20" spans="3:339 8834:8834" x14ac:dyDescent="0.3">
      <c r="C20" s="509"/>
      <c r="D20" s="509"/>
      <c r="E20" s="509"/>
      <c r="F20" s="509"/>
      <c r="G20" s="509"/>
      <c r="H20" s="509"/>
      <c r="I20" s="509"/>
    </row>
    <row r="21" spans="3:339 8834:8834" x14ac:dyDescent="0.3"/>
    <row r="22" spans="3:339 8834:8834" x14ac:dyDescent="0.3"/>
    <row r="23" spans="3:339 8834:8834" ht="12.75" customHeight="1" x14ac:dyDescent="0.3"/>
    <row r="24" spans="3:339 8834:8834" hidden="1" x14ac:dyDescent="0.3"/>
    <row r="25" spans="3:339 8834:8834" hidden="1" x14ac:dyDescent="0.3"/>
    <row r="26" spans="3:339 8834:8834" hidden="1" x14ac:dyDescent="0.3"/>
    <row r="27" spans="3:339 8834:8834" hidden="1" x14ac:dyDescent="0.3">
      <c r="MA27" s="12" t="s">
        <v>39</v>
      </c>
      <c r="MAT27" s="12" t="s">
        <v>39</v>
      </c>
    </row>
  </sheetData>
  <sheetProtection algorithmName="SHA-512" hashValue="8WW3euPteVM4TC04ER6ouoG0QYe0d+4S1utLMmCaHcfvrbvu7D/t5TjgzcxAWPJvacJdDVg96ejdo286Y2zhHA==" saltValue="qcBss2IviFsyoSJlG/bLpQ==" spinCount="100000" sheet="1" objects="1" scenarios="1" selectLockedCells="1"/>
  <pageMargins left="0.75" right="0.75" top="1" bottom="1" header="0.5" footer="0.5"/>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enableFormatConditionsCalculation="0"/>
  <dimension ref="A1:RZY108"/>
  <sheetViews>
    <sheetView showGridLines="0" showRowColHeaders="0" topLeftCell="A18" workbookViewId="0">
      <selection activeCell="H4" sqref="H4"/>
    </sheetView>
  </sheetViews>
  <sheetFormatPr baseColWidth="10" defaultColWidth="0" defaultRowHeight="14.4" zeroHeight="1" x14ac:dyDescent="0.3"/>
  <cols>
    <col min="1" max="1" width="2.109375" style="1" customWidth="1"/>
    <col min="2" max="2" width="5.77734375" style="1" customWidth="1"/>
    <col min="3" max="3" width="11.44140625" style="1" customWidth="1"/>
    <col min="4" max="4" width="9.44140625" style="1" customWidth="1"/>
    <col min="5" max="5" width="39.44140625" style="1" customWidth="1"/>
    <col min="6" max="6" width="13.109375" style="1" customWidth="1"/>
    <col min="7" max="7" width="3.77734375" style="1" customWidth="1"/>
    <col min="8" max="9" width="5.33203125" style="1" customWidth="1"/>
    <col min="10" max="10" width="4.6640625" style="1" customWidth="1"/>
    <col min="11" max="11" width="13.6640625" style="1" customWidth="1"/>
    <col min="12" max="12" width="3.44140625" style="1" customWidth="1"/>
    <col min="13" max="13" width="2.77734375" style="1" customWidth="1"/>
    <col min="14" max="14" width="4.109375" style="1" bestFit="1" customWidth="1"/>
    <col min="15" max="15" width="12.6640625" style="1" customWidth="1"/>
    <col min="16" max="16" width="7.33203125" style="1" customWidth="1"/>
    <col min="17" max="20" width="3.33203125" style="1" customWidth="1"/>
    <col min="21" max="21" width="3.44140625" style="1" customWidth="1"/>
    <col min="22" max="22" width="3.6640625" style="1" customWidth="1"/>
    <col min="23" max="23" width="4.109375" style="1" customWidth="1"/>
    <col min="24" max="24" width="3.44140625" style="9" customWidth="1"/>
    <col min="25" max="25" width="11.77734375" style="475" bestFit="1" customWidth="1"/>
    <col min="26" max="26" width="3.44140625" style="9" customWidth="1"/>
    <col min="27" max="27" width="5.44140625" style="9" customWidth="1"/>
    <col min="28" max="28" width="3" style="9" customWidth="1"/>
    <col min="29" max="29" width="11.33203125" style="523" hidden="1" customWidth="1"/>
    <col min="30" max="30" width="4.109375" style="523" hidden="1" customWidth="1"/>
    <col min="31" max="31" width="7.33203125" style="523" hidden="1" customWidth="1"/>
    <col min="32" max="32" width="11.44140625" style="523" hidden="1" customWidth="1"/>
    <col min="33" max="33" width="5" style="523" hidden="1" customWidth="1"/>
    <col min="34" max="37" width="2.44140625" style="523" hidden="1" customWidth="1"/>
    <col min="38" max="38" width="3.44140625" style="523" hidden="1" customWidth="1"/>
    <col min="39" max="39" width="3.6640625" style="523" hidden="1" customWidth="1"/>
    <col min="40" max="40" width="4.109375" style="523" hidden="1" customWidth="1"/>
    <col min="41" max="41" width="11.6640625" style="523" hidden="1" customWidth="1"/>
    <col min="42" max="42" width="8.6640625" style="523" hidden="1" customWidth="1"/>
    <col min="43" max="43" width="2.77734375" style="523" hidden="1" customWidth="1"/>
    <col min="44" max="44" width="11.44140625" style="523" hidden="1" customWidth="1"/>
    <col min="45" max="45" width="15.109375" style="523" hidden="1" customWidth="1"/>
    <col min="46" max="46" width="15.6640625" style="523" hidden="1" customWidth="1"/>
    <col min="47" max="47" width="2.33203125" style="523" hidden="1" customWidth="1"/>
    <col min="48" max="48" width="11.44140625" style="523" hidden="1" customWidth="1"/>
    <col min="49" max="51" width="9.44140625" style="523" hidden="1" customWidth="1"/>
    <col min="52" max="52" width="8.44140625" style="523" hidden="1" customWidth="1"/>
    <col min="53" max="56" width="7.109375" style="523" hidden="1" customWidth="1"/>
    <col min="57" max="58" width="8.44140625" style="523" hidden="1" customWidth="1"/>
    <col min="59" max="59" width="7.109375" style="523" hidden="1" customWidth="1"/>
    <col min="60" max="63" width="3" style="523" hidden="1" customWidth="1"/>
    <col min="64" max="64" width="2.6640625" style="523" hidden="1" customWidth="1"/>
    <col min="65" max="65" width="11.77734375" style="523" hidden="1" customWidth="1"/>
    <col min="66" max="66" width="11" style="523" hidden="1" customWidth="1"/>
    <col min="67" max="67" width="11.77734375" style="523" hidden="1" customWidth="1"/>
    <col min="68" max="68" width="11" style="523" hidden="1" customWidth="1"/>
    <col min="69" max="70" width="3" style="523" hidden="1" customWidth="1"/>
    <col min="71" max="71" width="11.77734375" style="523" hidden="1" customWidth="1"/>
    <col min="72" max="72" width="4.77734375" style="523" hidden="1" customWidth="1"/>
    <col min="73" max="73" width="13.77734375" style="523" hidden="1" customWidth="1"/>
    <col min="74" max="74" width="3.44140625" style="523" hidden="1" customWidth="1"/>
    <col min="75" max="75" width="3" style="523" hidden="1" customWidth="1"/>
    <col min="76" max="76" width="4.6640625" style="523" hidden="1" customWidth="1"/>
    <col min="77" max="77" width="10.77734375" style="526" hidden="1" customWidth="1"/>
    <col min="78" max="78" width="1.44140625" style="526" hidden="1" customWidth="1"/>
    <col min="79" max="100" width="7.33203125" style="526" hidden="1" customWidth="1"/>
    <col min="101" max="102" width="2" style="526" hidden="1" customWidth="1"/>
    <col min="103" max="116" width="10.77734375" style="526" hidden="1" customWidth="1"/>
    <col min="117" max="117" width="10.77734375" style="498" hidden="1" customWidth="1"/>
    <col min="118" max="118" width="10.77734375" style="499" hidden="1" customWidth="1"/>
    <col min="119" max="12869" width="0" style="498" hidden="1"/>
    <col min="12870" max="16384" width="11.44140625" style="498" hidden="1"/>
  </cols>
  <sheetData>
    <row r="1" spans="1:116" x14ac:dyDescent="0.3">
      <c r="A1" s="190"/>
      <c r="B1" s="190"/>
      <c r="C1" s="190"/>
      <c r="D1" s="190"/>
      <c r="E1" s="190"/>
      <c r="F1" s="37" t="s">
        <v>40</v>
      </c>
      <c r="G1" s="191"/>
      <c r="H1" s="37"/>
      <c r="I1" s="37"/>
      <c r="J1" s="37"/>
      <c r="K1" s="37"/>
      <c r="L1" s="190"/>
      <c r="M1" s="190"/>
      <c r="N1" s="190"/>
      <c r="O1" s="190"/>
      <c r="P1" s="190"/>
      <c r="Q1" s="190"/>
      <c r="R1" s="190"/>
      <c r="S1" s="190"/>
      <c r="T1" s="190"/>
      <c r="U1" s="190"/>
      <c r="V1" s="190"/>
      <c r="W1" s="190"/>
      <c r="X1" s="190"/>
      <c r="Y1" s="190"/>
      <c r="Z1" s="190"/>
      <c r="AA1" s="190"/>
      <c r="AB1" s="190"/>
      <c r="AC1" s="521"/>
      <c r="AD1" s="521"/>
      <c r="AE1" s="521"/>
      <c r="AF1" s="521"/>
      <c r="AG1" s="521"/>
      <c r="AH1" s="521"/>
      <c r="AI1" s="521"/>
      <c r="AJ1" s="521"/>
      <c r="AK1" s="521"/>
      <c r="AL1" s="521"/>
      <c r="AM1" s="521"/>
      <c r="AN1" s="521"/>
      <c r="AO1" s="521"/>
      <c r="AP1" s="521"/>
      <c r="AQ1" s="521"/>
      <c r="AR1" s="521"/>
      <c r="AS1" s="521"/>
      <c r="AT1" s="521"/>
      <c r="AU1" s="521"/>
      <c r="AV1" s="521"/>
      <c r="AW1" s="521"/>
      <c r="AX1" s="521"/>
      <c r="AY1" s="521"/>
      <c r="AZ1" s="521"/>
      <c r="BA1" s="521"/>
      <c r="BB1" s="521"/>
      <c r="BC1" s="521"/>
      <c r="BD1" s="521"/>
      <c r="BE1" s="521"/>
      <c r="BF1" s="521"/>
      <c r="BG1" s="521"/>
      <c r="BH1" s="521"/>
      <c r="BI1" s="521"/>
      <c r="BJ1" s="521"/>
      <c r="BK1" s="521"/>
      <c r="BL1" s="521"/>
      <c r="BM1" s="521"/>
      <c r="BN1" s="521"/>
      <c r="BO1" s="521"/>
      <c r="BP1" s="521"/>
      <c r="BQ1" s="521"/>
      <c r="BR1" s="521"/>
      <c r="BS1" s="521"/>
      <c r="BT1" s="521"/>
      <c r="BU1" s="521"/>
      <c r="BV1" s="521"/>
      <c r="BW1" s="521"/>
      <c r="BX1" s="521"/>
    </row>
    <row r="2" spans="1:116" ht="19.95" customHeight="1" x14ac:dyDescent="0.3">
      <c r="A2" s="192" t="s">
        <v>24</v>
      </c>
      <c r="B2" s="192"/>
      <c r="C2" s="192"/>
      <c r="D2" s="192"/>
      <c r="E2" s="192"/>
      <c r="F2" s="20"/>
      <c r="G2" s="192"/>
      <c r="H2" s="20"/>
      <c r="I2" s="20"/>
      <c r="J2" s="20"/>
      <c r="K2" s="20"/>
      <c r="L2" s="193"/>
      <c r="M2" s="193"/>
      <c r="N2" s="193"/>
      <c r="O2" s="193"/>
      <c r="P2" s="193"/>
      <c r="Q2" s="193"/>
      <c r="R2" s="193"/>
      <c r="S2" s="193"/>
      <c r="T2" s="193"/>
      <c r="U2" s="193"/>
      <c r="V2" s="193"/>
      <c r="W2" s="193"/>
      <c r="X2" s="194"/>
      <c r="Y2" s="194"/>
      <c r="Z2" s="194"/>
      <c r="AA2" s="194"/>
      <c r="AB2" s="194"/>
      <c r="AC2" s="522"/>
      <c r="AD2" s="526"/>
      <c r="AE2" s="526" t="s">
        <v>44</v>
      </c>
      <c r="AF2" s="526"/>
      <c r="AG2" s="526"/>
      <c r="AH2" s="526"/>
      <c r="AI2" s="526"/>
      <c r="AJ2" s="526"/>
      <c r="AK2" s="526"/>
      <c r="AL2" s="526"/>
      <c r="AM2" s="526"/>
      <c r="AN2" s="526"/>
      <c r="AO2" s="526"/>
      <c r="AP2" s="526"/>
      <c r="AQ2" s="526"/>
      <c r="AR2" s="526"/>
      <c r="AS2" s="526"/>
      <c r="AT2" s="526"/>
      <c r="AU2" s="526"/>
      <c r="AV2" s="526"/>
      <c r="AW2" s="526"/>
      <c r="AX2" s="526"/>
      <c r="AY2" s="526"/>
      <c r="AZ2" s="526"/>
      <c r="BA2" s="526"/>
      <c r="BB2" s="526"/>
      <c r="BC2" s="526"/>
      <c r="BD2" s="526"/>
      <c r="BE2" s="526"/>
      <c r="BF2" s="526"/>
      <c r="BG2" s="526"/>
      <c r="BH2" s="526"/>
      <c r="BI2" s="526"/>
      <c r="BJ2" s="526"/>
      <c r="BK2" s="526"/>
      <c r="BL2" s="526"/>
      <c r="BM2" s="526"/>
      <c r="BN2" s="526"/>
      <c r="BO2" s="526"/>
      <c r="BP2" s="526"/>
      <c r="BQ2" s="526"/>
      <c r="BR2" s="526"/>
      <c r="BS2" s="526"/>
      <c r="BT2" s="526"/>
      <c r="BU2" s="526"/>
      <c r="BV2" s="526"/>
      <c r="BW2" s="526"/>
      <c r="CI2" s="526" t="s">
        <v>298</v>
      </c>
    </row>
    <row r="3" spans="1:116" x14ac:dyDescent="0.3">
      <c r="A3" s="195"/>
      <c r="B3" s="195"/>
      <c r="C3" s="196" t="s">
        <v>15</v>
      </c>
      <c r="D3" s="196" t="s">
        <v>299</v>
      </c>
      <c r="E3" s="195" t="s">
        <v>112</v>
      </c>
      <c r="F3" s="22" t="s">
        <v>41</v>
      </c>
      <c r="G3" s="196"/>
      <c r="H3" s="23" t="s">
        <v>43</v>
      </c>
      <c r="I3" s="23" t="s">
        <v>43</v>
      </c>
      <c r="J3" s="23"/>
      <c r="K3" s="21" t="s">
        <v>42</v>
      </c>
      <c r="L3" s="193"/>
      <c r="M3" s="193"/>
      <c r="N3" s="193"/>
      <c r="O3" s="193"/>
      <c r="P3" s="193"/>
      <c r="Q3" s="193"/>
      <c r="R3" s="193"/>
      <c r="S3" s="193"/>
      <c r="T3" s="193"/>
      <c r="U3" s="193"/>
      <c r="V3" s="193"/>
      <c r="W3" s="193"/>
      <c r="X3" s="194"/>
      <c r="Y3" s="194"/>
      <c r="Z3" s="194"/>
      <c r="AA3" s="194"/>
      <c r="AB3" s="194"/>
      <c r="AC3" s="522"/>
      <c r="AD3" s="526"/>
      <c r="AE3" s="526"/>
      <c r="AF3" s="526"/>
      <c r="AG3" s="526"/>
      <c r="AH3" s="526"/>
      <c r="AI3" s="526"/>
      <c r="AJ3" s="526"/>
      <c r="AK3" s="526"/>
      <c r="AL3" s="526"/>
      <c r="AM3" s="526"/>
      <c r="AN3" s="526"/>
      <c r="AO3" s="526"/>
      <c r="AP3" s="526"/>
      <c r="AQ3" s="526"/>
      <c r="AR3" s="526"/>
      <c r="AS3" s="526"/>
      <c r="AT3" s="526"/>
      <c r="AU3" s="526"/>
      <c r="AV3" s="526"/>
      <c r="AW3" s="526"/>
      <c r="AX3" s="526"/>
      <c r="AY3" s="526"/>
      <c r="AZ3" s="526"/>
      <c r="BA3" s="526"/>
      <c r="BB3" s="526"/>
      <c r="BC3" s="526"/>
      <c r="BD3" s="526"/>
      <c r="BE3" s="526"/>
      <c r="BF3" s="526"/>
      <c r="BG3" s="526"/>
      <c r="BH3" s="526"/>
      <c r="BI3" s="526"/>
      <c r="BJ3" s="526"/>
      <c r="BK3" s="526"/>
      <c r="BL3" s="526"/>
      <c r="BM3" s="526"/>
      <c r="BN3" s="526"/>
      <c r="BO3" s="526"/>
      <c r="BP3" s="526"/>
      <c r="BQ3" s="526"/>
      <c r="BR3" s="526"/>
      <c r="BS3" s="526"/>
      <c r="BT3" s="526"/>
      <c r="BU3" s="526"/>
      <c r="BV3" s="526"/>
      <c r="BW3" s="526"/>
      <c r="CA3" s="522">
        <v>1</v>
      </c>
      <c r="CB3" s="522">
        <v>12</v>
      </c>
      <c r="CC3" s="522">
        <v>18</v>
      </c>
      <c r="CD3" s="522">
        <v>19</v>
      </c>
      <c r="CE3" s="522">
        <v>13</v>
      </c>
      <c r="CF3" s="522">
        <v>20</v>
      </c>
      <c r="CG3" s="522">
        <v>21</v>
      </c>
      <c r="CH3" s="522">
        <v>22</v>
      </c>
      <c r="CI3" s="522">
        <v>3</v>
      </c>
      <c r="CJ3" s="522">
        <v>2</v>
      </c>
      <c r="CK3" s="522">
        <v>14</v>
      </c>
      <c r="CL3" s="522">
        <v>17</v>
      </c>
      <c r="CM3" s="522">
        <v>16</v>
      </c>
      <c r="CN3" s="522">
        <v>15</v>
      </c>
      <c r="CO3" s="522">
        <v>4</v>
      </c>
      <c r="CP3" s="522">
        <v>5</v>
      </c>
      <c r="CQ3" s="522">
        <v>10</v>
      </c>
      <c r="CR3" s="522">
        <v>8</v>
      </c>
      <c r="CS3" s="522">
        <v>6</v>
      </c>
      <c r="CT3" s="522">
        <v>11</v>
      </c>
      <c r="CU3" s="522">
        <v>7</v>
      </c>
      <c r="CV3" s="522">
        <v>9</v>
      </c>
      <c r="CW3" s="522" t="s">
        <v>300</v>
      </c>
      <c r="CX3" s="522" t="s">
        <v>300</v>
      </c>
      <c r="DC3" s="523" t="s">
        <v>301</v>
      </c>
      <c r="DD3" s="523" t="s">
        <v>302</v>
      </c>
      <c r="DE3" s="523" t="s">
        <v>303</v>
      </c>
      <c r="DF3" s="523" t="s">
        <v>304</v>
      </c>
      <c r="DG3" s="523" t="s">
        <v>305</v>
      </c>
      <c r="DH3" s="523" t="s">
        <v>306</v>
      </c>
      <c r="DI3" s="523" t="s">
        <v>307</v>
      </c>
      <c r="DJ3" s="523" t="s">
        <v>308</v>
      </c>
      <c r="DK3" s="523" t="s">
        <v>309</v>
      </c>
      <c r="DL3" s="523" t="s">
        <v>310</v>
      </c>
    </row>
    <row r="4" spans="1:116" ht="15.75" customHeight="1" x14ac:dyDescent="0.3">
      <c r="A4" s="197"/>
      <c r="B4" s="577" t="s">
        <v>0</v>
      </c>
      <c r="C4" s="198">
        <v>43265</v>
      </c>
      <c r="D4" s="199">
        <v>0.70833333333333337</v>
      </c>
      <c r="E4" s="200" t="s">
        <v>311</v>
      </c>
      <c r="F4" s="201" t="s">
        <v>19</v>
      </c>
      <c r="G4" s="202"/>
      <c r="H4" s="476"/>
      <c r="I4" s="476"/>
      <c r="J4" s="203"/>
      <c r="K4" s="204" t="s">
        <v>173</v>
      </c>
      <c r="L4" s="205">
        <f>IF(NOT(OR(ISBLANK(H4),ISBLANK(I4))),1,0)</f>
        <v>0</v>
      </c>
      <c r="M4" s="206"/>
      <c r="N4" s="207" t="s">
        <v>27</v>
      </c>
      <c r="O4" s="208"/>
      <c r="P4" s="208"/>
      <c r="Q4" s="208"/>
      <c r="R4" s="208"/>
      <c r="S4" s="208"/>
      <c r="T4" s="208"/>
      <c r="U4" s="208"/>
      <c r="V4" s="208"/>
      <c r="W4" s="209"/>
      <c r="X4" s="18"/>
      <c r="Y4" s="544" t="s">
        <v>336</v>
      </c>
      <c r="Z4" s="544"/>
      <c r="AA4" s="544"/>
      <c r="AB4" s="18"/>
      <c r="AC4" s="522"/>
      <c r="AD4" s="526"/>
      <c r="AE4" s="526" t="s">
        <v>33</v>
      </c>
      <c r="AF4" s="526"/>
      <c r="AG4" s="526"/>
      <c r="AH4" s="526"/>
      <c r="AI4" s="526"/>
      <c r="AJ4" s="526"/>
      <c r="AK4" s="526"/>
      <c r="AL4" s="526"/>
      <c r="AM4" s="526"/>
      <c r="AN4" s="526"/>
      <c r="AO4" s="526"/>
      <c r="AP4" s="526"/>
      <c r="AQ4" s="526"/>
      <c r="AR4" s="526" t="s">
        <v>312</v>
      </c>
      <c r="AS4" s="526"/>
      <c r="AT4" s="526"/>
      <c r="AU4" s="526"/>
      <c r="AV4" s="522" t="str">
        <f>CONCATENATE(N4," - GOLAVERAGE")</f>
        <v>Grupo A - GOLAVERAGE</v>
      </c>
      <c r="AW4" s="526"/>
      <c r="AX4" s="526"/>
      <c r="AY4" s="543" t="s">
        <v>49</v>
      </c>
      <c r="AZ4" s="543"/>
      <c r="BA4" s="543"/>
      <c r="BB4" s="543"/>
      <c r="BC4" s="543"/>
      <c r="BD4" s="543"/>
      <c r="BE4" s="543" t="s">
        <v>48</v>
      </c>
      <c r="BF4" s="543"/>
      <c r="BG4" s="543"/>
      <c r="BH4" s="543"/>
      <c r="BI4" s="543"/>
      <c r="BJ4" s="543"/>
      <c r="BY4" s="526" t="s">
        <v>313</v>
      </c>
      <c r="BZ4" s="526" t="s">
        <v>314</v>
      </c>
      <c r="CA4" s="526">
        <f>SUM(CA6:CA9)</f>
        <v>0</v>
      </c>
      <c r="CB4" s="526">
        <f t="shared" ref="CB4:CX4" si="0">SUM(CB6:CB9)</f>
        <v>0</v>
      </c>
      <c r="CC4" s="526">
        <f t="shared" si="0"/>
        <v>0</v>
      </c>
      <c r="CD4" s="526">
        <f t="shared" si="0"/>
        <v>0</v>
      </c>
      <c r="CE4" s="526">
        <f t="shared" si="0"/>
        <v>0</v>
      </c>
      <c r="CF4" s="526">
        <f t="shared" si="0"/>
        <v>0</v>
      </c>
      <c r="CG4" s="526">
        <f t="shared" si="0"/>
        <v>0</v>
      </c>
      <c r="CH4" s="526">
        <f t="shared" si="0"/>
        <v>0</v>
      </c>
      <c r="CI4" s="526">
        <f t="shared" si="0"/>
        <v>0</v>
      </c>
      <c r="CJ4" s="526">
        <f t="shared" si="0"/>
        <v>0</v>
      </c>
      <c r="CK4" s="526">
        <f t="shared" si="0"/>
        <v>0</v>
      </c>
      <c r="CL4" s="526">
        <f t="shared" si="0"/>
        <v>0</v>
      </c>
      <c r="CM4" s="526">
        <f t="shared" si="0"/>
        <v>0</v>
      </c>
      <c r="CN4" s="526">
        <f t="shared" si="0"/>
        <v>0</v>
      </c>
      <c r="CO4" s="526">
        <f t="shared" si="0"/>
        <v>0</v>
      </c>
      <c r="CP4" s="526">
        <f t="shared" si="0"/>
        <v>0</v>
      </c>
      <c r="CQ4" s="526">
        <f t="shared" si="0"/>
        <v>0</v>
      </c>
      <c r="CR4" s="526">
        <f t="shared" si="0"/>
        <v>0</v>
      </c>
      <c r="CS4" s="526">
        <f t="shared" si="0"/>
        <v>0</v>
      </c>
      <c r="CT4" s="526">
        <f t="shared" si="0"/>
        <v>0</v>
      </c>
      <c r="CU4" s="526">
        <f t="shared" si="0"/>
        <v>0</v>
      </c>
      <c r="CV4" s="526">
        <f t="shared" si="0"/>
        <v>0</v>
      </c>
      <c r="CW4" s="526">
        <f t="shared" si="0"/>
        <v>0</v>
      </c>
      <c r="CX4" s="526">
        <f t="shared" si="0"/>
        <v>0</v>
      </c>
      <c r="DC4" s="523">
        <v>1234</v>
      </c>
      <c r="DD4" s="523">
        <v>123</v>
      </c>
      <c r="DE4" s="523">
        <v>12</v>
      </c>
      <c r="DF4" s="523">
        <v>234</v>
      </c>
      <c r="DG4" s="523">
        <v>34</v>
      </c>
      <c r="DH4" s="523">
        <v>23</v>
      </c>
      <c r="DI4" s="523">
        <v>1</v>
      </c>
      <c r="DJ4" s="523">
        <v>2</v>
      </c>
      <c r="DK4" s="523">
        <v>3</v>
      </c>
      <c r="DL4" s="523">
        <v>4</v>
      </c>
    </row>
    <row r="5" spans="1:116" ht="15" customHeight="1" x14ac:dyDescent="0.3">
      <c r="A5" s="197"/>
      <c r="B5" s="578"/>
      <c r="C5" s="210">
        <v>43266</v>
      </c>
      <c r="D5" s="211">
        <v>0.58333333333333337</v>
      </c>
      <c r="E5" s="212" t="s">
        <v>101</v>
      </c>
      <c r="F5" s="213" t="s">
        <v>164</v>
      </c>
      <c r="G5" s="214"/>
      <c r="H5" s="477"/>
      <c r="I5" s="477"/>
      <c r="J5" s="215"/>
      <c r="K5" s="216" t="s">
        <v>163</v>
      </c>
      <c r="L5" s="205">
        <f t="shared" ref="L5:L9" si="1">IF(NOT(OR(ISBLANK(H5),ISBLANK(I5))),1,0)</f>
        <v>0</v>
      </c>
      <c r="M5" s="206"/>
      <c r="N5" s="52" t="s">
        <v>26</v>
      </c>
      <c r="O5" s="53" t="s">
        <v>6</v>
      </c>
      <c r="P5" s="54" t="s">
        <v>12</v>
      </c>
      <c r="Q5" s="54" t="s">
        <v>7</v>
      </c>
      <c r="R5" s="54" t="s">
        <v>8</v>
      </c>
      <c r="S5" s="54" t="s">
        <v>4</v>
      </c>
      <c r="T5" s="54" t="s">
        <v>9</v>
      </c>
      <c r="U5" s="54" t="s">
        <v>10</v>
      </c>
      <c r="V5" s="54" t="s">
        <v>11</v>
      </c>
      <c r="W5" s="55" t="s">
        <v>14</v>
      </c>
      <c r="X5" s="217">
        <f>COUNTIF(X6:X9,"&lt;100")</f>
        <v>0</v>
      </c>
      <c r="Y5" s="544"/>
      <c r="Z5" s="544"/>
      <c r="AA5" s="544"/>
      <c r="AB5" s="19"/>
      <c r="AC5" s="522"/>
      <c r="AD5" s="524" t="s">
        <v>312</v>
      </c>
      <c r="AE5" s="524" t="s">
        <v>16</v>
      </c>
      <c r="AF5" s="524" t="s">
        <v>6</v>
      </c>
      <c r="AG5" s="524" t="s">
        <v>17</v>
      </c>
      <c r="AH5" s="524" t="s">
        <v>7</v>
      </c>
      <c r="AI5" s="524" t="s">
        <v>8</v>
      </c>
      <c r="AJ5" s="524" t="s">
        <v>4</v>
      </c>
      <c r="AK5" s="524" t="s">
        <v>9</v>
      </c>
      <c r="AL5" s="524" t="s">
        <v>10</v>
      </c>
      <c r="AM5" s="524" t="s">
        <v>11</v>
      </c>
      <c r="AN5" s="524" t="s">
        <v>14</v>
      </c>
      <c r="AO5" s="524" t="s">
        <v>18</v>
      </c>
      <c r="AP5" s="524" t="s">
        <v>16</v>
      </c>
      <c r="AQ5" s="526"/>
      <c r="AR5" s="526"/>
      <c r="AS5" s="526" t="s">
        <v>45</v>
      </c>
      <c r="AT5" s="526" t="s">
        <v>46</v>
      </c>
      <c r="AU5" s="526"/>
      <c r="AV5" s="524" t="s">
        <v>6</v>
      </c>
      <c r="AW5" s="530" t="s">
        <v>50</v>
      </c>
      <c r="AX5" s="531" t="s">
        <v>53</v>
      </c>
      <c r="AY5" s="530" t="s">
        <v>52</v>
      </c>
      <c r="AZ5" s="530" t="s">
        <v>47</v>
      </c>
      <c r="BA5" s="531" t="str">
        <f>AV6</f>
        <v>Rusia</v>
      </c>
      <c r="BB5" s="531" t="str">
        <f>AV7</f>
        <v>Arabia Saudí</v>
      </c>
      <c r="BC5" s="531" t="str">
        <f>AV8</f>
        <v>Egipto</v>
      </c>
      <c r="BD5" s="531" t="str">
        <f>AV9</f>
        <v>Uruguay</v>
      </c>
      <c r="BE5" s="530" t="s">
        <v>52</v>
      </c>
      <c r="BF5" s="530" t="s">
        <v>47</v>
      </c>
      <c r="BG5" s="531" t="str">
        <f>BA5</f>
        <v>Rusia</v>
      </c>
      <c r="BH5" s="531" t="str">
        <f t="shared" ref="BH5:BJ5" si="2">BB5</f>
        <v>Arabia Saudí</v>
      </c>
      <c r="BI5" s="531" t="str">
        <f t="shared" si="2"/>
        <v>Egipto</v>
      </c>
      <c r="BJ5" s="531" t="str">
        <f t="shared" si="2"/>
        <v>Uruguay</v>
      </c>
      <c r="BL5" s="525"/>
      <c r="BM5" s="525" t="s">
        <v>315</v>
      </c>
      <c r="BN5" s="525"/>
      <c r="BO5" s="525" t="s">
        <v>316</v>
      </c>
      <c r="BP5" s="525"/>
      <c r="BR5" s="525"/>
      <c r="BS5" s="525" t="s">
        <v>6</v>
      </c>
      <c r="BT5" s="525" t="s">
        <v>17</v>
      </c>
      <c r="BU5" s="525" t="s">
        <v>317</v>
      </c>
      <c r="BV5" s="525" t="s">
        <v>14</v>
      </c>
      <c r="BW5" s="525" t="s">
        <v>318</v>
      </c>
      <c r="BZ5" s="526" t="s">
        <v>319</v>
      </c>
      <c r="CA5" s="526" t="s">
        <v>320</v>
      </c>
      <c r="CB5" s="526" t="s">
        <v>321</v>
      </c>
      <c r="CC5" s="526" t="s">
        <v>322</v>
      </c>
      <c r="CD5" s="526" t="s">
        <v>323</v>
      </c>
      <c r="CE5" s="526" t="s">
        <v>324</v>
      </c>
      <c r="CF5" s="526" t="s">
        <v>325</v>
      </c>
      <c r="CG5" s="526" t="s">
        <v>326</v>
      </c>
      <c r="CH5" s="526" t="s">
        <v>327</v>
      </c>
      <c r="CI5" s="526" t="s">
        <v>322</v>
      </c>
      <c r="CJ5" s="526" t="s">
        <v>322</v>
      </c>
      <c r="CK5" s="526" t="s">
        <v>323</v>
      </c>
      <c r="CL5" s="526" t="s">
        <v>326</v>
      </c>
      <c r="CM5" s="526" t="s">
        <v>325</v>
      </c>
      <c r="CN5" s="526" t="s">
        <v>325</v>
      </c>
      <c r="CO5" s="526" t="s">
        <v>324</v>
      </c>
      <c r="CP5" s="526" t="s">
        <v>321</v>
      </c>
      <c r="CQ5" s="526" t="s">
        <v>326</v>
      </c>
      <c r="CR5" s="526" t="s">
        <v>325</v>
      </c>
      <c r="CS5" s="526" t="s">
        <v>323</v>
      </c>
      <c r="CT5" s="526" t="s">
        <v>326</v>
      </c>
      <c r="CU5" s="526" t="s">
        <v>323</v>
      </c>
      <c r="CV5" s="526" t="s">
        <v>325</v>
      </c>
      <c r="DC5" s="523">
        <v>1</v>
      </c>
      <c r="DD5" s="523">
        <v>1</v>
      </c>
      <c r="DE5" s="523">
        <v>1</v>
      </c>
      <c r="DF5" s="523">
        <v>2</v>
      </c>
      <c r="DG5" s="523">
        <v>3</v>
      </c>
      <c r="DH5" s="523">
        <v>2</v>
      </c>
      <c r="DI5" s="523">
        <v>1</v>
      </c>
      <c r="DJ5" s="523">
        <v>2</v>
      </c>
      <c r="DK5" s="523">
        <v>3</v>
      </c>
      <c r="DL5" s="523">
        <v>4</v>
      </c>
    </row>
    <row r="6" spans="1:116" ht="15" customHeight="1" x14ac:dyDescent="0.3">
      <c r="A6" s="197"/>
      <c r="B6" s="578"/>
      <c r="C6" s="210">
        <v>43270</v>
      </c>
      <c r="D6" s="211">
        <v>0.83333333333333337</v>
      </c>
      <c r="E6" s="212" t="s">
        <v>328</v>
      </c>
      <c r="F6" s="213" t="s">
        <v>19</v>
      </c>
      <c r="G6" s="214"/>
      <c r="H6" s="477"/>
      <c r="I6" s="477"/>
      <c r="J6" s="215"/>
      <c r="K6" s="216" t="s">
        <v>164</v>
      </c>
      <c r="L6" s="205">
        <f t="shared" si="1"/>
        <v>0</v>
      </c>
      <c r="M6" s="206"/>
      <c r="N6" s="50">
        <v>1</v>
      </c>
      <c r="O6" s="49" t="str">
        <f>VLOOKUP(N6,$AD$6:$AF$9,3,0)</f>
        <v>Rusia</v>
      </c>
      <c r="P6" s="41">
        <f>VLOOKUP(O6,$AF$6:$AO$9,2,FALSE)</f>
        <v>0</v>
      </c>
      <c r="Q6" s="41">
        <f>VLOOKUP($O6,$AF$6:$AO$9,3,FALSE)</f>
        <v>0</v>
      </c>
      <c r="R6" s="41">
        <f>VLOOKUP($O6,$AF$6:$AO$9,4,FALSE)</f>
        <v>0</v>
      </c>
      <c r="S6" s="41">
        <f>VLOOKUP($O6,$AF$6:$AO$9,5,FALSE)</f>
        <v>0</v>
      </c>
      <c r="T6" s="41">
        <f>VLOOKUP($O6,$AF$6:$AO$9,6,FALSE)</f>
        <v>0</v>
      </c>
      <c r="U6" s="41">
        <f>VLOOKUP($O6,$AF$6:$AO$9,7,FALSE)</f>
        <v>0</v>
      </c>
      <c r="V6" s="41">
        <f>VLOOKUP($O6,$AF$6:$AO$9,8,FALSE)</f>
        <v>0</v>
      </c>
      <c r="W6" s="51">
        <f>VLOOKUP($O6,$AF$6:$AO$9,9,FALSE)</f>
        <v>0</v>
      </c>
      <c r="X6" s="30">
        <f>IF(SUM($AH$6:$AH$9)=12,MIN(ABS(BP5-BP6),ABS(BP6-BP7)),100)</f>
        <v>100</v>
      </c>
      <c r="Y6" s="218" t="str">
        <f>IF(AND(X6&gt;=0,X6&lt;90),VLOOKUP(N6,$BL$6:$BM$9,2,0),"")</f>
        <v/>
      </c>
      <c r="Z6" s="219"/>
      <c r="AA6" s="30"/>
      <c r="AB6" s="30"/>
      <c r="AC6" s="522">
        <f>VLOOKUP($O6,$AF$6:$AO$9,10,FALSE)</f>
        <v>-1</v>
      </c>
      <c r="AD6" s="526">
        <f>RANK(AR6,$AR$6:$AR$9)</f>
        <v>1</v>
      </c>
      <c r="AE6" s="526">
        <f>RANK(AO6,$AO$6:$AO$9)</f>
        <v>1</v>
      </c>
      <c r="AF6" s="523" t="s">
        <v>19</v>
      </c>
      <c r="AG6" s="526">
        <f>AI6*3+AJ6*1+AK6*0</f>
        <v>0</v>
      </c>
      <c r="AH6" s="526">
        <f>COUNTIFS($F$4:$F$9,AF6,$H$4:$H$9,"&lt;&gt;",$I$4:$I$9,"&lt;&gt;")+COUNTIFS($K$4:$K$9,AF6,$I$4:$I$9,"&lt;&gt;",$H$4:$H$9,"&lt;&gt;")</f>
        <v>0</v>
      </c>
      <c r="AI6" s="526">
        <f t="array" ref="AI6">SUM((F$4:F$9=AF6)*(H$4:H$9&lt;&gt;"")*(I$4:I$9&lt;&gt;"")*(H$4:H$9&gt;I$4:I$9),(K$4:K$9=AF6)*(H$4:H$9&lt;&gt;"")*(I$4:I$9&lt;&gt;"")*(H$4:H$9&lt;I$4:I$9))</f>
        <v>0</v>
      </c>
      <c r="AJ6" s="526">
        <f t="array" ref="AJ6">SUM((F$4:F$9=AF6)*(H$4:H$9&lt;&gt;"")*(I$4:I$9&lt;&gt;"")*(H$4:H$9=I$4:I$9),(K$4:K$9=AF6)*(H$4:H$9&lt;&gt;"")*(I$4:I$9&lt;&gt;"")*(H$4:H$9=I$4:I$9))</f>
        <v>0</v>
      </c>
      <c r="AK6" s="526">
        <f t="array" ref="AK6">SUM((F$4:F$9=AF6)*(I$4:I$9&lt;&gt;"")*(H$4:H$9&lt;&gt;"")*(H$4:H$9&lt;I$4:I$9),(H$4:H$9&lt;&gt;"")*(K$4:K$9=AF6)*(I$4:I$9&lt;&gt;"")*(H$4:H$9&gt;I$4:I$9))</f>
        <v>0</v>
      </c>
      <c r="AL6" s="526">
        <f t="array" ref="AL6">SUMIFS($H$4:$H$9,$F$4:$F$9,AF6,$H$4:$H$9,"&lt;&gt;",$I$4:$I$9,"&lt;&gt;")+SUMIFS($I$4:$I$9,$K$4:$K$9,AF6,$H$4:$H$9,"&lt;&gt;",$I$4:$I$9,"&lt;&gt;")</f>
        <v>0</v>
      </c>
      <c r="AM6" s="526">
        <f t="array" ref="AM6">SUMIFS($H$4:$H$9,$K$4:$K$9,AF6,$H$4:$H$9,"&lt;&gt;",$I$4:$I$9,"&lt;&gt;")+SUMIFS($I$4:$I$9,$F$4:$F$9,AF6,$H$4:$H$9,"&lt;&gt;",$I$4:$I$9,"&lt;&gt;")</f>
        <v>0</v>
      </c>
      <c r="AN6" s="526">
        <f>AL6-AM6</f>
        <v>0</v>
      </c>
      <c r="AO6" s="526">
        <f>IF(AH6=0,-($AT$13*VLOOKUP(AF6,Tabla3[[ZfP4b()8G6b·$55Ma-t·%fv-ttyZxR-.R*+Fd]:[N!"kvfjM.%&amp;gk5kfmfvv)/%;V$&amp;VW]],2,FALSE)),AG6*$AT$7+AN6*$AT$8+AL6*$AT$9+AX6-($AT$13*VLOOKUP(AF6,Tabla3[[ZfP4b()8G6b·$55Ma-t·%fv-ttyZxR-.R*+Fd]:[N!"kvfjM.%&amp;gk5kfmfvv)/%;V$&amp;VW]],2,FALSE)/100))</f>
        <v>-1</v>
      </c>
      <c r="AP6" s="526">
        <f>AE6</f>
        <v>1</v>
      </c>
      <c r="AQ6" s="526"/>
      <c r="AR6" s="526">
        <f>IFERROR(AO6-VLOOKUP(AF6,$Y$6:$Z$9,2,0),AO6)</f>
        <v>-1</v>
      </c>
      <c r="AS6" s="532" t="s">
        <v>51</v>
      </c>
      <c r="AT6" s="533">
        <f>AT7*2</f>
        <v>2000000000</v>
      </c>
      <c r="AU6" s="526"/>
      <c r="AV6" s="529" t="str">
        <f>AF6</f>
        <v>Rusia</v>
      </c>
      <c r="AW6" s="526">
        <f>COUNTIF(AG6:AG9,AG6)</f>
        <v>4</v>
      </c>
      <c r="AX6" s="526">
        <f>(AY6*$AT$12)+(BE6*$AT$11)</f>
        <v>11000</v>
      </c>
      <c r="AY6" s="527">
        <f>RANK(AZ6,AZ6:AZ9,1)</f>
        <v>1</v>
      </c>
      <c r="AZ6" s="527">
        <f>SUM(IF(AND(AG6=AG7,AN6=AN7,AL6=AL7),BB6,0),IF(AND(AG6=AG8,AN6=AN8,AL6=AL8),BC6,0),IF(AND(AG6=AG9,AN6=AN9,AL6=AL9),BD6,0))</f>
        <v>0</v>
      </c>
      <c r="BA6" s="527">
        <v>0</v>
      </c>
      <c r="BB6" s="527">
        <f>H4</f>
        <v>0</v>
      </c>
      <c r="BC6" s="527">
        <f>H6</f>
        <v>0</v>
      </c>
      <c r="BD6" s="527">
        <f>I8</f>
        <v>0</v>
      </c>
      <c r="BE6" s="527">
        <f>RANK(BF6,BF6:BF9,1)</f>
        <v>1</v>
      </c>
      <c r="BF6" s="527">
        <f>SUM(IF(AND(AG6=AG7,AN6=AN7,AL6=AL7),BH6,0),IF(AND(AG6=AG8,AN6=AN8,AL6=AL8),BI6,0),IF(AND(AG6=AG9,AN6=AN9,AL6=AL9),BJ6,0))</f>
        <v>0</v>
      </c>
      <c r="BG6" s="527">
        <v>0</v>
      </c>
      <c r="BH6" s="527">
        <f>BB6-BA7</f>
        <v>0</v>
      </c>
      <c r="BI6" s="527">
        <f>BC6-BA8</f>
        <v>0</v>
      </c>
      <c r="BJ6" s="527">
        <f>BD6-BA9</f>
        <v>0</v>
      </c>
      <c r="BK6" s="523">
        <v>1</v>
      </c>
      <c r="BL6" s="523">
        <f>RANK(BN6,$BN$6:$BN$9)</f>
        <v>1</v>
      </c>
      <c r="BM6" s="523" t="s">
        <v>19</v>
      </c>
      <c r="BN6" s="523">
        <f>IF(AH6=0,-($AT$13*VLOOKUP(AF6,Tabla3[[ZfP4b()8G6b·$55Ma-t·%fv-ttyZxR-.R*+Fd]:[N!"kvfjM.%&amp;gk5kfmfvv)/%;V$&amp;VW]],2,FALSE)),AG6*$AT$7+AN6*$AT$8+AL6*$AT$9+AX6-($AT$13*VLOOKUP(AF6,Tabla3[[ZfP4b()8G6b·$55Ma-t·%fv-ttyZxR-.R*+Fd]:[N!"kvfjM.%&amp;gk5kfmfvv)/%;V$&amp;VW]],2,FALSE)/100))</f>
        <v>-1</v>
      </c>
      <c r="BO6" s="523" t="str">
        <f>VLOOKUP(N6,$AE$6:$AF$9,2,0)</f>
        <v>Rusia</v>
      </c>
      <c r="BP6" s="523">
        <f>VLOOKUP($BO6,$AF$6:$AO$9,10,FALSE)</f>
        <v>-1</v>
      </c>
      <c r="BR6" s="523">
        <v>1</v>
      </c>
      <c r="BS6" s="523" t="str">
        <f>VLOOKUP(BR6,$AE$6:$AF$9,2,0)</f>
        <v>Rusia</v>
      </c>
      <c r="BT6" s="523">
        <f>VLOOKUP(BS6,$AF$6:$AO$9,2,FALSE)</f>
        <v>0</v>
      </c>
      <c r="BU6" s="528">
        <f>IF(SUM($AH$6:$AH$9)=12,MIN(ABS(BP5-BP6),ABS(BP6-BP7)),100)</f>
        <v>100</v>
      </c>
      <c r="BV6" s="523">
        <f>VLOOKUP($BS6,$AF$6:$AO$9,9,FALSE)</f>
        <v>0</v>
      </c>
      <c r="BW6" s="523">
        <f>VLOOKUP($BS6,$AF$6:$AO$9,7,FALSE)</f>
        <v>0</v>
      </c>
      <c r="BX6" s="523">
        <f>IF($BY$6=$CA$5,$DC$5:$DC$8,IF($BY$6=$CB$5,$DD$5:$DD$7,IF(OR($BY$6=$CC$5,$BY$6=$CD$5),$DE$5:$DE$6,$DI$5)))</f>
        <v>1</v>
      </c>
      <c r="BY6" s="526" t="str">
        <f>IFERROR(HLOOKUP(4,CA4:CX5,2,0),CH5)</f>
        <v>COM_8</v>
      </c>
      <c r="BZ6" s="526">
        <v>1</v>
      </c>
      <c r="CA6" s="526">
        <f t="array" ref="CA6">IF(AND($BT$6:$BT$9=$BT$6,$BU$6:$BU$9&lt;90,$AN$6:$AN$9=$AN$6,$BW$6:$BW$9=$BW$6),1,0)</f>
        <v>0</v>
      </c>
      <c r="CB6" s="526">
        <f t="array" ref="CB6">IF(AND($BT$6:$BT$8=$BT$6,$BU$6:$BU$8&lt;90,$BT$6&lt;&gt;$BT$9),1,0)</f>
        <v>0</v>
      </c>
      <c r="CC6" s="526">
        <f t="array" ref="CC6">IF(AND($BT$6:$BT$7=$BT$6,$BU$6:$BU$7&lt;90,$BT$6&lt;&gt;$BT$8),1,0)</f>
        <v>0</v>
      </c>
      <c r="CD6" s="526">
        <f t="array" ref="CD6">IF(AND($BT$6:$BT$7=$BT$6,$BU$6:$BU$7&lt;90,$BT$6&lt;&gt;$BT$8),1,0)</f>
        <v>0</v>
      </c>
      <c r="CE6" s="526">
        <f t="array" ref="CE6">IF(AND($BT$7:$BT$9=$BT$7,$BU$7:$BU$9&lt;90,$BT$6&lt;&gt;$BT$7),1,0)</f>
        <v>0</v>
      </c>
      <c r="CF6" s="526">
        <f t="array" ref="CF6">IF(AND($BT$6&lt;&gt;$BT$7,$BT$6&lt;&gt;$BT$9),1,0)</f>
        <v>0</v>
      </c>
      <c r="CG6" s="526">
        <f t="array" ref="CG6">IF(AND($BT$6&lt;&gt;$BT$7,$BT$6&lt;&gt;$BT$9),1,0)</f>
        <v>0</v>
      </c>
      <c r="CH6" s="526">
        <f t="array" ref="CH6">IF(AND($BT$6&lt;&gt;$BT$7,$BT$6&lt;&gt;$BT$9),1,0)</f>
        <v>0</v>
      </c>
      <c r="CI6" s="526">
        <f t="array" ref="CI6">IF(AND($BT$6:$BT$9=$BT$6,$BU$6:$BU$9&lt;90,$BV$6:$BV$7=$BV$6,$BV$6&lt;&gt;$BV$8),1,0)</f>
        <v>0</v>
      </c>
      <c r="CJ6" s="526">
        <f t="array" ref="CJ6">IF(AND($BT$6:$BT$9=$BT$6,$BU$6:$BU$9&lt;90,$BV$6:$BV$9=$BV$6,$BW$6=$BW$7,$BW$6&lt;&gt;$BW$8),1,0)</f>
        <v>0</v>
      </c>
      <c r="CK6" s="526">
        <f t="array" ref="CK6">IF(AND($BT$6:$BT$8=$BT$6,$BU$6:$BU$7&lt;90,$BU$8&gt;90),1,0)</f>
        <v>0</v>
      </c>
      <c r="CL6" s="526">
        <f t="array" ref="CL6">IF(AND($BT$6&lt;&gt;$BT$7,$BT$6&lt;&gt;$BT$8),1,0)</f>
        <v>0</v>
      </c>
      <c r="CM6" s="526">
        <f t="array" ref="CM6">IF(AND($BT$6&lt;&gt;$BT$7,$BT$6&lt;&gt;$BT$8),1,0)</f>
        <v>0</v>
      </c>
      <c r="CN6" s="526">
        <f t="array" ref="CN6">IF(AND($BT$6&lt;&gt;$BT$9,$BT$6:$BT$8=$BT$6,$BU$6&gt;90,$BU$7:$BU$8&lt;90),1,0)</f>
        <v>0</v>
      </c>
      <c r="CO6" s="526">
        <f t="array" ref="CO6">IF(AND($BT$6:$BT$9=$BT$6,$BU$7:$BU$9&lt;90,$BU$6&lt;&gt;$BU$7),1,0)</f>
        <v>0</v>
      </c>
      <c r="CP6" s="526">
        <f t="array" ref="CP6">IF(AND($BT$6:$BT$9=$BT$6,$BU$6:$BU$8&lt;90,$BU$6&lt;&gt;$BU$9),1,0)</f>
        <v>0</v>
      </c>
      <c r="CQ6" s="526">
        <f t="array" ref="CQ6">IF(AND($BT$6:$BT$9=$BT$6,$BU$6:$BU$7&gt;90,$BU$8:$BU$9&lt;90,$BV$6:$BV$9=$BV$6,$BW$6&gt;$BW$7,$BW$6&gt;$BW$8,$BW$6&gt;$BW$9),1,0)</f>
        <v>0</v>
      </c>
      <c r="CR6" s="526">
        <f t="array" ref="CR6">IF(AND($BT$6:$BT$9=$BT$6,$BU$6&gt;90,$BU$7:$BU$8&lt;90,$BU$9&gt;90,$BV$6:$BV$9=$BV$6,$BW$6&gt;$BW$7,$BW$6&gt;$BW$8,$BW$6&gt;$BW$9),1,0)</f>
        <v>0</v>
      </c>
      <c r="CS6" s="526">
        <f t="array" ref="CS6">IF(AND($BT$6:$BT$9=$BT$6,$BU$6:$BU$7&lt;90,$BU$8:$BU$9&gt;90,$BV$6:$BV$9=$BV$6,$BW$6=$BW$7,$BW$6&gt;$BW$8,$BW$6&gt;$BW$9),1,0)</f>
        <v>0</v>
      </c>
      <c r="CT6" s="526">
        <f t="array" ref="CT6">IF(AND($BT$6:$BT$9=$BT$6,$BU$6:$BU$7&gt;90,$BU$8:$BU$9&lt;90,$BV$6:$BV$9=$BV$6,$BW$6&gt;$BW$7,$BW$7:$BW$9=$BW$7),1,0)</f>
        <v>0</v>
      </c>
      <c r="CU6" s="526">
        <f t="array" ref="CU6">IF(AND($BT$6:$BT$9=$BT$6,$BU$6:$BU$7&lt;90,$BU$8:$BU$9&gt;90,$BV$6:$BV$9=$BV$6,$BW$6:$BW$8=$BW$6,$BW$6&gt;$BW$9),1,0)</f>
        <v>0</v>
      </c>
      <c r="CV6" s="526">
        <f t="array" ref="CV6">IF(AND($BT$6:$BT$9=$BT$6,$BU$6&gt;90,$BU$9&gt;90,$BU$7:$BU$8&lt;90,$BV$6:$BV$9=$BV$6,$BW$6&gt;$BW$7:$BW$9),1,0)</f>
        <v>0</v>
      </c>
      <c r="DC6" s="523">
        <v>2</v>
      </c>
      <c r="DD6" s="523">
        <v>2</v>
      </c>
      <c r="DE6" s="523">
        <v>2</v>
      </c>
      <c r="DF6" s="523">
        <v>3</v>
      </c>
      <c r="DG6" s="523">
        <v>4</v>
      </c>
      <c r="DH6" s="523">
        <v>3</v>
      </c>
      <c r="DI6" s="523"/>
      <c r="DJ6" s="523"/>
      <c r="DK6" s="523"/>
      <c r="DL6" s="523"/>
    </row>
    <row r="7" spans="1:116" ht="15" customHeight="1" x14ac:dyDescent="0.3">
      <c r="A7" s="197"/>
      <c r="B7" s="578"/>
      <c r="C7" s="210">
        <v>43271</v>
      </c>
      <c r="D7" s="211">
        <v>0.70833333333333337</v>
      </c>
      <c r="E7" s="212" t="s">
        <v>102</v>
      </c>
      <c r="F7" s="213" t="s">
        <v>163</v>
      </c>
      <c r="G7" s="214"/>
      <c r="H7" s="477"/>
      <c r="I7" s="477"/>
      <c r="J7" s="220"/>
      <c r="K7" s="216" t="s">
        <v>173</v>
      </c>
      <c r="L7" s="205">
        <f t="shared" si="1"/>
        <v>0</v>
      </c>
      <c r="M7" s="206"/>
      <c r="N7" s="50">
        <v>2</v>
      </c>
      <c r="O7" s="49" t="str">
        <f>VLOOKUP(N7,$AD$6:$AF$9,3,0)</f>
        <v>Arabia Saudí</v>
      </c>
      <c r="P7" s="41">
        <f>VLOOKUP(O7,$AF$6:$AO$9,2,FALSE)</f>
        <v>0</v>
      </c>
      <c r="Q7" s="41">
        <f>VLOOKUP($O7,$AF$6:$AO$9,3,FALSE)</f>
        <v>0</v>
      </c>
      <c r="R7" s="41">
        <f>VLOOKUP($O7,$AF$6:$AO$9,4,FALSE)</f>
        <v>0</v>
      </c>
      <c r="S7" s="41">
        <f>VLOOKUP($O7,$AF$6:$AO$9,5,FALSE)</f>
        <v>0</v>
      </c>
      <c r="T7" s="41">
        <f>VLOOKUP($O7,$AF$6:$AO$9,6,FALSE)</f>
        <v>0</v>
      </c>
      <c r="U7" s="41">
        <f>VLOOKUP($O7,$AF$6:$AO$9,7,FALSE)</f>
        <v>0</v>
      </c>
      <c r="V7" s="41">
        <f>VLOOKUP($O7,$AF$6:$AO$9,8,FALSE)</f>
        <v>0</v>
      </c>
      <c r="W7" s="51">
        <f>VLOOKUP($O7,$AF$6:$AO$9,9,FALSE)</f>
        <v>0</v>
      </c>
      <c r="X7" s="30">
        <f t="shared" ref="X7:X9" si="3">IF(SUM($AH$6:$AH$9)=12,MIN(ABS(BP6-BP7),ABS(BP7-BP8)),100)</f>
        <v>100</v>
      </c>
      <c r="Y7" s="218" t="str">
        <f>IF(AND(X7&gt;=0,X7&lt;90),VLOOKUP(N7,$BL$6:$BM$9,2,0),"")</f>
        <v/>
      </c>
      <c r="Z7" s="221"/>
      <c r="AA7" s="31"/>
      <c r="AB7" s="31"/>
      <c r="AC7" s="522">
        <f t="shared" ref="AC7:AC9" si="4">VLOOKUP($O7,$AF$6:$AO$9,10,FALSE)</f>
        <v>-2</v>
      </c>
      <c r="AD7" s="526">
        <f t="shared" ref="AD7:AD9" si="5">RANK(AR7,$AR$6:$AR$9)</f>
        <v>2</v>
      </c>
      <c r="AE7" s="526">
        <f>RANK(AO7,$AO$6:$AO$9)</f>
        <v>2</v>
      </c>
      <c r="AF7" s="523" t="s">
        <v>173</v>
      </c>
      <c r="AG7" s="526">
        <f>AI7*3+AJ7*1+AK7*0</f>
        <v>0</v>
      </c>
      <c r="AH7" s="526">
        <f t="shared" ref="AH7:AH9" si="6">COUNTIFS($F$4:$F$9,AF7,$H$4:$H$9,"&lt;&gt;",$I$4:$I$9,"&lt;&gt;")+COUNTIFS($K$4:$K$9,AF7,$I$4:$I$9,"&lt;&gt;",$H$4:$H$9,"&lt;&gt;")</f>
        <v>0</v>
      </c>
      <c r="AI7" s="526">
        <f t="array" ref="AI7">SUM((F$4:F$9=AF7)*(H$4:H$9&lt;&gt;"")*(I$4:I$9&lt;&gt;"")*(H$4:H$9&gt;I$4:I$9),(K$4:K$9=AF7)*(H$4:H$9&lt;&gt;"")*(I$4:I$9&lt;&gt;"")*(H$4:H$9&lt;I$4:I$9))</f>
        <v>0</v>
      </c>
      <c r="AJ7" s="526">
        <f t="array" ref="AJ7">SUM((F$4:F$9=AF7)*(H$4:H$9&lt;&gt;"")*(I$4:I$9&lt;&gt;"")*(H$4:H$9=I$4:I$9),(K$4:K$9=AF7)*(H$4:H$9&lt;&gt;"")*(I$4:I$9&lt;&gt;"")*(H$4:H$9=I$4:I$9))</f>
        <v>0</v>
      </c>
      <c r="AK7" s="526">
        <f t="array" ref="AK7">SUM((F$4:F$9=AF7)*(I$4:I$9&lt;&gt;"")*(H$4:H$9&lt;&gt;"")*(H$4:H$9&lt;I$4:I$9),(H$4:H$9&lt;&gt;"")*(K$4:K$9=AF7)*(I$4:I$9&lt;&gt;"")*(H$4:H$9&gt;I$4:I$9))</f>
        <v>0</v>
      </c>
      <c r="AL7" s="526">
        <f t="array" ref="AL7">SUMIFS($H$4:$H$9,$F$4:$F$9,AF7,$H$4:$H$9,"&lt;&gt;",$I$4:$I$9,"&lt;&gt;")+SUMIFS($I$4:$I$9,$K$4:$K$9,AF7,$H$4:$H$9,"&lt;&gt;",$I$4:$I$9,"&lt;&gt;")</f>
        <v>0</v>
      </c>
      <c r="AM7" s="526">
        <f t="array" ref="AM7">SUMIFS($H$4:$H$9,$K$4:$K$9,AF7,$H$4:$H$9,"&lt;&gt;",$I$4:$I$9,"&lt;&gt;")+SUMIFS($I$4:$I$9,$F$4:$F$9,AF7,$H$4:$H$9,"&lt;&gt;",$I$4:$I$9,"&lt;&gt;")</f>
        <v>0</v>
      </c>
      <c r="AN7" s="526">
        <f>AL7-AM7</f>
        <v>0</v>
      </c>
      <c r="AO7" s="526">
        <f>IF(AH7=0,-($AT$13*VLOOKUP(AF7,Tabla3[[ZfP4b()8G6b·$55Ma-t·%fv-ttyZxR-.R*+Fd]:[N!"kvfjM.%&amp;gk5kfmfvv)/%;V$&amp;VW]],2,FALSE)),AG7*$AT$7+AN7*$AT$8+AL7*$AT$9+AX7-($AT$13*VLOOKUP(AF7,Tabla3[[ZfP4b()8G6b·$55Ma-t·%fv-ttyZxR-.R*+Fd]:[N!"kvfjM.%&amp;gk5kfmfvv)/%;V$&amp;VW]],2,FALSE)/100))</f>
        <v>-2</v>
      </c>
      <c r="AP7" s="526">
        <f>AE7</f>
        <v>2</v>
      </c>
      <c r="AQ7" s="526"/>
      <c r="AR7" s="526">
        <f t="shared" ref="AR7:AR9" si="7">IFERROR(AO7-VLOOKUP(AF7,$Y$6:$Z$9,2,0),AO7)</f>
        <v>-2</v>
      </c>
      <c r="AS7" s="532" t="s">
        <v>55</v>
      </c>
      <c r="AT7" s="533">
        <f>AT8*100</f>
        <v>1000000000</v>
      </c>
      <c r="AU7" s="526"/>
      <c r="AV7" s="529" t="str">
        <f>AF7</f>
        <v>Arabia Saudí</v>
      </c>
      <c r="AW7" s="526">
        <f>COUNTIF(AG6:AG9,AG7)</f>
        <v>4</v>
      </c>
      <c r="AX7" s="526">
        <f>(AY7*$AT$12)+(BE7*$AT$11)</f>
        <v>11000</v>
      </c>
      <c r="AY7" s="527">
        <f>RANK(AZ7,AZ6:AZ9,1)</f>
        <v>1</v>
      </c>
      <c r="AZ7" s="527">
        <f>SUM(IF(AND(AG7=AG8,AN7=AN8,AL7=AL8),BC7,0),IF(AND(AG7=AG9,AN7=AN9,AL7=AL9),BD7,0),IF(AND(AG7=AG6,AN7=AN6,AL7=AL6),BA7,0))</f>
        <v>0</v>
      </c>
      <c r="BA7" s="527">
        <f>I4</f>
        <v>0</v>
      </c>
      <c r="BB7" s="527">
        <v>0</v>
      </c>
      <c r="BC7" s="527">
        <f>H9</f>
        <v>0</v>
      </c>
      <c r="BD7" s="527">
        <f>I7</f>
        <v>0</v>
      </c>
      <c r="BE7" s="527">
        <f>RANK(BF7,BF6:BF9,1)</f>
        <v>1</v>
      </c>
      <c r="BF7" s="527">
        <f>SUM(IF(AND(AG7=AG8,AN7=AN8,AL7=AL8),BI7,0),IF(AND(AG7=AG9,AN7=AN9,AL7=AL9),BJ7,0),IF(AND(AG7=AG6,AN7=AN6,AL7=AL6),BG7,0))</f>
        <v>0</v>
      </c>
      <c r="BG7" s="527">
        <f>BA7-BB6</f>
        <v>0</v>
      </c>
      <c r="BH7" s="527">
        <v>0</v>
      </c>
      <c r="BI7" s="527">
        <f>BC7-BB8</f>
        <v>0</v>
      </c>
      <c r="BJ7" s="527">
        <f>BD7-BB9</f>
        <v>0</v>
      </c>
      <c r="BK7" s="523">
        <v>2</v>
      </c>
      <c r="BL7" s="523">
        <f t="shared" ref="BL7:BL9" si="8">RANK(BN7,$BN$6:$BN$9)</f>
        <v>2</v>
      </c>
      <c r="BM7" s="523" t="s">
        <v>173</v>
      </c>
      <c r="BN7" s="523">
        <f>IF(AH7=0,-($AT$13*VLOOKUP(AF7,Tabla3[[ZfP4b()8G6b·$55Ma-t·%fv-ttyZxR-.R*+Fd]:[N!"kvfjM.%&amp;gk5kfmfvv)/%;V$&amp;VW]],2,FALSE)),AG7*$AT$7+AN7*$AT$8+AL7*$AT$9+AX7-($AT$13*VLOOKUP(AF7,Tabla3[[ZfP4b()8G6b·$55Ma-t·%fv-ttyZxR-.R*+Fd]:[N!"kvfjM.%&amp;gk5kfmfvv)/%;V$&amp;VW]],2,FALSE)/100))</f>
        <v>-2</v>
      </c>
      <c r="BO7" s="523" t="str">
        <f t="shared" ref="BO7:BO9" si="9">VLOOKUP(N7,$AE$6:$AF$9,2,0)</f>
        <v>Arabia Saudí</v>
      </c>
      <c r="BP7" s="523">
        <f t="shared" ref="BP7:BP9" si="10">VLOOKUP($BO7,$AF$6:$AO$9,10,FALSE)</f>
        <v>-2</v>
      </c>
      <c r="BR7" s="523">
        <v>2</v>
      </c>
      <c r="BS7" s="523" t="str">
        <f t="shared" ref="BS7:BS9" si="11">VLOOKUP(BR7,$AE$6:$AF$9,2,0)</f>
        <v>Arabia Saudí</v>
      </c>
      <c r="BT7" s="523">
        <f t="shared" ref="BT7:BT9" si="12">VLOOKUP(BS7,$AF$6:$AO$9,2,FALSE)</f>
        <v>0</v>
      </c>
      <c r="BU7" s="528">
        <f t="shared" ref="BU7:BU9" si="13">IF(SUM($AH$6:$AH$9)=12,MIN(ABS(BP6-BP7),ABS(BP7-BP8)),100)</f>
        <v>100</v>
      </c>
      <c r="BV7" s="523">
        <f t="shared" ref="BV7:BV9" si="14">VLOOKUP($BS7,$AF$6:$AO$9,9,FALSE)</f>
        <v>0</v>
      </c>
      <c r="BW7" s="523">
        <f t="shared" ref="BW7:BW9" si="15">VLOOKUP($BS7,$AF$6:$AO$9,7,FALSE)</f>
        <v>0</v>
      </c>
      <c r="BX7" s="523">
        <f>IF($BY$6=$CA$5,$DC$5:$DC$8,IF($BY$6=$CB$5,$DD$5:$DD$7,IF(OR($BY$6=$CC$5,$BY$6=$CD$5),$DE$5:$DE$6,IF($BY$6=$CE$5,$DF$5:$DF$7,(IF($BY$6=$CF$5,$DH$5:$DH$6,$DJ$5))))))</f>
        <v>2</v>
      </c>
      <c r="BZ7" s="526">
        <v>2</v>
      </c>
      <c r="CA7" s="526">
        <f t="array" ref="CA7">IF(AND($BT$6:$BT$9=$BT$7,$BU$6:$BU$9&lt;90,$AN$6:$AN$9=$AN$7,$BW$6:$BW$9=$BW$7),1,0)</f>
        <v>0</v>
      </c>
      <c r="CB7" s="526">
        <f t="array" ref="CB7">IF(AND($BT$6:$BT$8=$BT$7,$BU$6:$BU$8&lt;90,$BT$7&lt;&gt;$BT$9),1,0)</f>
        <v>0</v>
      </c>
      <c r="CC7" s="526">
        <f t="array" ref="CC7">IF(AND($BT$6:$BT$7=$BT$6,$BU$6:$BU$7&lt;90,$BT$6&lt;&gt;$BT$8),1,0)</f>
        <v>0</v>
      </c>
      <c r="CD7" s="526">
        <f t="array" ref="CD7">IF(AND($BT$6:$BT$7=$BT$6,$BU$6:$BU$7&lt;90,$BT$6&lt;&gt;$BT$8),1,0)</f>
        <v>0</v>
      </c>
      <c r="CE7" s="526">
        <f t="array" ref="CE7">IF(AND($BT$7:$BT$9=$BT$7,$BU$7:$BU$9&lt;90,$BT$6&lt;&gt;$BT$7),1,0)</f>
        <v>0</v>
      </c>
      <c r="CF7" s="526">
        <f t="array" ref="CF7">IF(AND($BT$7:$BT$8=$BT$7,$BU$7:$BU$8&lt;90,$BT$7&lt;&gt;$BT$6,$BT$7&lt;&gt;$BT$9),1,0)</f>
        <v>0</v>
      </c>
      <c r="CG7" s="526">
        <f t="array" ref="CG7">IF(AND($BT$7&lt;&gt;$BT$6,$BT$7&lt;&gt;$BT$8),1,0)</f>
        <v>0</v>
      </c>
      <c r="CH7" s="526">
        <f t="array" ref="CH7">IF(AND($BT$7&lt;&gt;$BT$6,$BT$7&lt;&gt;$BT$8),1,0)</f>
        <v>0</v>
      </c>
      <c r="CI7" s="526">
        <f t="array" ref="CI7">IF(AND($BT$6:$BT$9=$BT$6,$BU$6:$BU$9&lt;90,$BV$6:$BV$7=$BV$6,$BV$7&lt;&gt;$BV$8),1,0)</f>
        <v>0</v>
      </c>
      <c r="CJ7" s="526">
        <f t="array" ref="CJ7">IF(AND($BT$6:$BT$9=$BT$6,$BU$6:$BU$9&lt;90,$BV$6:$BV$9=$BV$6,$BW$6=$BW$7,$BW$7&lt;&gt;$BW$8),1,0)</f>
        <v>0</v>
      </c>
      <c r="CK7" s="526">
        <f t="array" ref="CK7">IF(AND($BT$6:$BT$8=$BT$7,$BU$6:$BU$7&lt;90,$BU$8&gt;90),1,0)</f>
        <v>0</v>
      </c>
      <c r="CL7" s="526">
        <f t="array" ref="CL7">IF(AND($BT$7&lt;&gt;$BT$6,$BT$7:$BT$9=$BT$7,$BU$7&gt;90,$BU$8:$BU$9&lt;90),1,0)</f>
        <v>0</v>
      </c>
      <c r="CM7" s="526">
        <f t="array" ref="CM7">IF(AND($BT$7&lt;&gt;$BT$6,$BT$7:$BT$9=$BT$7,$BU$9&gt;90,$BU$7:$BU$8&lt;90),1,0)</f>
        <v>0</v>
      </c>
      <c r="CN7" s="526">
        <f t="array" ref="CN7">IF(AND($BT$7&lt;&gt;$BT$9,$BT$6:$BT$8=$BT$7,$BU$6&gt;90,$BU$7:$BU$8&lt;90),1,0)</f>
        <v>0</v>
      </c>
      <c r="CO7" s="526">
        <f t="array" ref="CO7">IF(AND($BT$6:$BT$9=$BT$7,$BU$7:$BU$9&lt;90,$BU$6&lt;&gt;$BU$7),1,0)</f>
        <v>0</v>
      </c>
      <c r="CP7" s="526">
        <f t="array" ref="CP7">IF(AND($BT$6:$BT$9=$BT$7,$BU$6:$BU$8&lt;90,$BU$7&lt;&gt;$BU$9),1,0)</f>
        <v>0</v>
      </c>
      <c r="CQ7" s="526">
        <f t="array" ref="CQ7">IF(AND($BT$6:$BT$9=$BT$7,$BU$6:$BU$7&gt;90,$BU$8:$BU$9&lt;90,$BV$6:$BV$9=$BV$7,$BW$6&gt;$BW$7,$BW$7&gt;$BW$8,$BW$7&gt;$BW$9),1,0)</f>
        <v>0</v>
      </c>
      <c r="CR7" s="526">
        <f t="array" ref="CR7">IF(AND($BT$6:$BT$9=$BT$7,$BU$6&gt;90,$BU$7:$BU$8&lt;90,$BU$9&gt;90,$BV$6:$BV$9=$BV$7,$BW$6&gt;$BW$7,$BW$7=$BW$8,$BW$7&gt;$BW$9),1,0)</f>
        <v>0</v>
      </c>
      <c r="CS7" s="526">
        <f t="array" ref="CS7">IF(AND($BT$6:$BT$9=$BT$7,$BU$6:$BU$7&lt;90,$BU$8:$BU$9&gt;90,$BV$6:$BV$9=$BV$7,$BW$6=$BW$7,$BW$7&gt;$BW$8,$BW$7&gt;$BW$9),1,0)</f>
        <v>0</v>
      </c>
      <c r="CT7" s="526">
        <f t="array" ref="CT7">IF(AND($BT$6:$BT$9=$BT$7,$BU$6:$BU$7&gt;90,$BU$8:$BU$9&lt;90,$BV$6:$BV$9=$BV$7,$BW$6&gt;$BW$7,$BW$7:$BW$9=$BW$7),1,0)</f>
        <v>0</v>
      </c>
      <c r="CU7" s="526">
        <f t="array" ref="CU7">IF(AND($BT$6:$BT$9=$BT$7,$BU$6:$BU$7&lt;90,$BU$8:$BU$9&gt;90,$BV$6:$BV$9=$BV$7,$BW$6:$BW$8=$BW$7,$BW$7&gt;$BW$9),1,0)</f>
        <v>0</v>
      </c>
      <c r="CV7" s="526">
        <f t="array" ref="CV7">IF(AND($BT$6:$BT$9=$BT$7,$BU$6&gt;90,$BU$9&gt;90,$BU$7:$BU$8&lt;90,$BV$6:$BV$9=$BV$7,$BW$6&gt;$BW$7:$BW$9,$BW$7:$BW$9=$BW$7),1,0)</f>
        <v>0</v>
      </c>
      <c r="DC7" s="523">
        <v>3</v>
      </c>
      <c r="DD7" s="523">
        <v>3</v>
      </c>
      <c r="DE7" s="523"/>
      <c r="DF7" s="523">
        <v>4</v>
      </c>
      <c r="DG7" s="523"/>
      <c r="DH7" s="523"/>
      <c r="DI7" s="523"/>
      <c r="DJ7" s="523"/>
      <c r="DK7" s="523"/>
      <c r="DL7" s="523"/>
    </row>
    <row r="8" spans="1:116" ht="15" customHeight="1" x14ac:dyDescent="0.3">
      <c r="A8" s="197"/>
      <c r="B8" s="578"/>
      <c r="C8" s="210">
        <v>43276</v>
      </c>
      <c r="D8" s="211">
        <v>0.66666666666666663</v>
      </c>
      <c r="E8" s="212" t="s">
        <v>103</v>
      </c>
      <c r="F8" s="213" t="s">
        <v>163</v>
      </c>
      <c r="G8" s="214"/>
      <c r="H8" s="477"/>
      <c r="I8" s="477"/>
      <c r="J8" s="215"/>
      <c r="K8" s="216" t="s">
        <v>19</v>
      </c>
      <c r="L8" s="205">
        <f t="shared" si="1"/>
        <v>0</v>
      </c>
      <c r="M8" s="206"/>
      <c r="N8" s="42">
        <v>3</v>
      </c>
      <c r="O8" s="40" t="str">
        <f>VLOOKUP(N8,$AD$6:$AF$9,3,0)</f>
        <v>Egipto</v>
      </c>
      <c r="P8" s="41">
        <f>VLOOKUP(O8,$AF$6:$AO$9,2,FALSE)</f>
        <v>0</v>
      </c>
      <c r="Q8" s="39">
        <f>VLOOKUP($O8,$AF$6:$AO$9,3,FALSE)</f>
        <v>0</v>
      </c>
      <c r="R8" s="39">
        <f>VLOOKUP($O8,$AF$6:$AO$9,4,FALSE)</f>
        <v>0</v>
      </c>
      <c r="S8" s="39">
        <f>VLOOKUP($O8,$AF$6:$AO$9,5,FALSE)</f>
        <v>0</v>
      </c>
      <c r="T8" s="39">
        <f>VLOOKUP($O8,$AF$6:$AO$9,6,FALSE)</f>
        <v>0</v>
      </c>
      <c r="U8" s="39">
        <f>VLOOKUP($O8,$AF$6:$AO$9,7,FALSE)</f>
        <v>0</v>
      </c>
      <c r="V8" s="39">
        <f>VLOOKUP($O8,$AF$6:$AO$9,8,FALSE)</f>
        <v>0</v>
      </c>
      <c r="W8" s="47">
        <f>VLOOKUP($O8,$AF$6:$AO$9,9,FALSE)</f>
        <v>0</v>
      </c>
      <c r="X8" s="30">
        <f t="shared" si="3"/>
        <v>100</v>
      </c>
      <c r="Y8" s="218" t="str">
        <f>IF(AND(X8&gt;=0,X8&lt;90),VLOOKUP(N8,$BL$6:$BM$9,2,0),"")</f>
        <v/>
      </c>
      <c r="Z8" s="221"/>
      <c r="AA8" s="31"/>
      <c r="AB8" s="31"/>
      <c r="AC8" s="522">
        <f t="shared" si="4"/>
        <v>-3</v>
      </c>
      <c r="AD8" s="526">
        <f t="shared" si="5"/>
        <v>3</v>
      </c>
      <c r="AE8" s="526">
        <f>RANK(AO8,$AO$6:$AO$9)</f>
        <v>3</v>
      </c>
      <c r="AF8" s="523" t="s">
        <v>164</v>
      </c>
      <c r="AG8" s="526">
        <f>AI8*3+AJ8*1+AK8*0</f>
        <v>0</v>
      </c>
      <c r="AH8" s="526">
        <f t="shared" si="6"/>
        <v>0</v>
      </c>
      <c r="AI8" s="526">
        <f t="array" ref="AI8">SUM((F$4:F$9=AF8)*(H$4:H$9&lt;&gt;"")*(I$4:I$9&lt;&gt;"")*(H$4:H$9&gt;I$4:I$9),(K$4:K$9=AF8)*(H$4:H$9&lt;&gt;"")*(I$4:I$9&lt;&gt;"")*(H$4:H$9&lt;I$4:I$9))</f>
        <v>0</v>
      </c>
      <c r="AJ8" s="526">
        <f t="array" ref="AJ8">SUM((F$4:F$9=AF8)*(H$4:H$9&lt;&gt;"")*(I$4:I$9&lt;&gt;"")*(H$4:H$9=I$4:I$9),(K$4:K$9=AF8)*(H$4:H$9&lt;&gt;"")*(I$4:I$9&lt;&gt;"")*(H$4:H$9=I$4:I$9))</f>
        <v>0</v>
      </c>
      <c r="AK8" s="526">
        <f t="array" ref="AK8">SUM((F$4:F$9=AF8)*(I$4:I$9&lt;&gt;"")*(H$4:H$9&lt;&gt;"")*(H$4:H$9&lt;I$4:I$9),(H$4:H$9&lt;&gt;"")*(K$4:K$9=AF8)*(I$4:I$9&lt;&gt;"")*(H$4:H$9&gt;I$4:I$9))</f>
        <v>0</v>
      </c>
      <c r="AL8" s="526">
        <f t="array" ref="AL8">SUMIFS($H$4:$H$9,$F$4:$F$9,AF8,$H$4:$H$9,"&lt;&gt;",$I$4:$I$9,"&lt;&gt;")+SUMIFS($I$4:$I$9,$K$4:$K$9,AF8,$H$4:$H$9,"&lt;&gt;",$I$4:$I$9,"&lt;&gt;")</f>
        <v>0</v>
      </c>
      <c r="AM8" s="526">
        <f t="array" ref="AM8">SUMIFS($H$4:$H$9,$K$4:$K$9,AF8,$H$4:$H$9,"&lt;&gt;",$I$4:$I$9,"&lt;&gt;")+SUMIFS($I$4:$I$9,$F$4:$F$9,AF8,$H$4:$H$9,"&lt;&gt;",$I$4:$I$9,"&lt;&gt;")</f>
        <v>0</v>
      </c>
      <c r="AN8" s="526">
        <f>AL8-AM8</f>
        <v>0</v>
      </c>
      <c r="AO8" s="526">
        <f>IF(AH8=0,-($AT$13*VLOOKUP(AF8,Tabla3[[ZfP4b()8G6b·$55Ma-t·%fv-ttyZxR-.R*+Fd]:[N!"kvfjM.%&amp;gk5kfmfvv)/%;V$&amp;VW]],2,FALSE)),AG8*$AT$7+AN8*$AT$8+AL8*$AT$9+AX8-($AT$13*VLOOKUP(AF8,Tabla3[[ZfP4b()8G6b·$55Ma-t·%fv-ttyZxR-.R*+Fd]:[N!"kvfjM.%&amp;gk5kfmfvv)/%;V$&amp;VW]],2,FALSE)/100))</f>
        <v>-3</v>
      </c>
      <c r="AP8" s="526">
        <f>AE8</f>
        <v>3</v>
      </c>
      <c r="AQ8" s="526"/>
      <c r="AR8" s="526">
        <f t="shared" si="7"/>
        <v>-3</v>
      </c>
      <c r="AS8" s="532" t="s">
        <v>141</v>
      </c>
      <c r="AT8" s="533">
        <f>AT9*100</f>
        <v>10000000</v>
      </c>
      <c r="AU8" s="526"/>
      <c r="AV8" s="529" t="str">
        <f>AF8</f>
        <v>Egipto</v>
      </c>
      <c r="AW8" s="526">
        <f>COUNTIF(AG6:AG9,AG8)</f>
        <v>4</v>
      </c>
      <c r="AX8" s="526">
        <f>(AY8*$AT$12)+(BE8*$AT$11)</f>
        <v>11000</v>
      </c>
      <c r="AY8" s="527">
        <f>RANK(AZ8,AZ6:AZ9,1)</f>
        <v>1</v>
      </c>
      <c r="AZ8" s="527">
        <f>SUM(IF(AND(AG8=AG9,AN8=AN9,AL8=AL9),BD8,0),IF(AND(AG8=AG6,AN8=AN6,AL8=AL6),BA8,0),IF(AND(AG8=AG7,AN8=AN7,AL8=AL7),BB8,0))</f>
        <v>0</v>
      </c>
      <c r="BA8" s="527">
        <f>I6</f>
        <v>0</v>
      </c>
      <c r="BB8" s="527">
        <f>I9</f>
        <v>0</v>
      </c>
      <c r="BC8" s="527">
        <v>0</v>
      </c>
      <c r="BD8" s="527">
        <f>H5</f>
        <v>0</v>
      </c>
      <c r="BE8" s="527">
        <f>RANK(BF8,BF6:BF9,1)</f>
        <v>1</v>
      </c>
      <c r="BF8" s="527">
        <f>SUM(IF(AND(AG8=AG9,AN8=AN9,AL8=AL9),BJ8,0),IF(AND(AG8=AG6,AN8=AN6,AL8=AL6),BG8,0),IF(AND(AG8=AG7,AN8=AN7,AL8=AL7),BH8,0))</f>
        <v>0</v>
      </c>
      <c r="BG8" s="527">
        <f>BA8-BC6</f>
        <v>0</v>
      </c>
      <c r="BH8" s="527">
        <f>BB8-BC7</f>
        <v>0</v>
      </c>
      <c r="BI8" s="527">
        <v>0</v>
      </c>
      <c r="BJ8" s="527">
        <f>BD8-BC9</f>
        <v>0</v>
      </c>
      <c r="BK8" s="523">
        <v>3</v>
      </c>
      <c r="BL8" s="523">
        <f t="shared" si="8"/>
        <v>3</v>
      </c>
      <c r="BM8" s="523" t="s">
        <v>164</v>
      </c>
      <c r="BN8" s="523">
        <f>IF(AH8=0,-($AT$13*VLOOKUP(AF8,Tabla3[[ZfP4b()8G6b·$55Ma-t·%fv-ttyZxR-.R*+Fd]:[N!"kvfjM.%&amp;gk5kfmfvv)/%;V$&amp;VW]],2,FALSE)),AG8*$AT$7+AN8*$AT$8+AL8*$AT$9+AX8-($AT$13*VLOOKUP(AF8,Tabla3[[ZfP4b()8G6b·$55Ma-t·%fv-ttyZxR-.R*+Fd]:[N!"kvfjM.%&amp;gk5kfmfvv)/%;V$&amp;VW]],2,FALSE)/100))</f>
        <v>-3</v>
      </c>
      <c r="BO8" s="523" t="str">
        <f t="shared" si="9"/>
        <v>Egipto</v>
      </c>
      <c r="BP8" s="523">
        <f t="shared" si="10"/>
        <v>-3</v>
      </c>
      <c r="BR8" s="523">
        <v>3</v>
      </c>
      <c r="BS8" s="523" t="str">
        <f t="shared" si="11"/>
        <v>Egipto</v>
      </c>
      <c r="BT8" s="523">
        <f t="shared" si="12"/>
        <v>0</v>
      </c>
      <c r="BU8" s="528">
        <f t="shared" si="13"/>
        <v>100</v>
      </c>
      <c r="BV8" s="523">
        <f t="shared" si="14"/>
        <v>0</v>
      </c>
      <c r="BW8" s="523">
        <f t="shared" si="15"/>
        <v>0</v>
      </c>
      <c r="BX8" s="523">
        <f>IF($BY$6=$CA$5,$DC$5:$DC$8,IF($BY$6=$CB$5,$DD$5:$DD$7,IF(OR($BY$6=$CC$5,$BY$6=$CG$5),$DG$5:$DG$6,IF($BY$6=$CE$5,$DF$5:$DF$7,(IF($BY$6=$CF$5,$DH$5:$DH$6,$DK$5))))))</f>
        <v>3</v>
      </c>
      <c r="BZ8" s="526">
        <v>3</v>
      </c>
      <c r="CA8" s="526">
        <f t="array" ref="CA8">IF(AND($BT$6:$BT$9=$BT$8,$BU$6:$BU$9&lt;90,$AN$6:$AN$9=$AN$8,$BW$6:$BW$9=$BW$8),1,0)</f>
        <v>0</v>
      </c>
      <c r="CB8" s="526">
        <f t="array" ref="CB8">IF(AND($BT$6:$BT$8=$BT$8,$BU$6:$BU$8&lt;90,$BT$8&lt;&gt;$BT$9),1,0)</f>
        <v>0</v>
      </c>
      <c r="CC8" s="526">
        <f t="array" ref="CC8">IF(AND($BT$8:$BT$9=$BT$8,$BU$8:$BU$9&lt;90,$BT$8&lt;&gt;$BT$7),1,0)</f>
        <v>0</v>
      </c>
      <c r="CD8" s="526">
        <f t="array" ref="CD8">IF(OR(AND($BT$8&lt;&gt;$BT$7,$BT$8&lt;&gt;$BT$9),AND($BT$8&lt;&gt;$BT$7,$BT$8=$BT$9,$BU$8&gt;90,$BU$9&gt;90)),1,0)</f>
        <v>0</v>
      </c>
      <c r="CE8" s="526">
        <f t="array" ref="CE8">IF(AND($BT$7:$BT$9=$BT$7,$BU$7:$BU$9&lt;90,$BT$6&lt;&gt;$BT$8),1,0)</f>
        <v>0</v>
      </c>
      <c r="CF8" s="526">
        <f t="array" ref="CF8">IF(AND($BT$7:$BT$8=$BT$8,$BU$7:$BU$8&lt;90,$BT$8&lt;&gt;$BT$6,$BT$8&lt;&gt;$BT$9),1,0)</f>
        <v>0</v>
      </c>
      <c r="CG8" s="526">
        <f t="array" ref="CG8">IF(AND($BT$8:$BT$9=$BT$8,$BU$8:$BU$9&lt;90,$BT$8&lt;&gt;$BT$7),1,0)</f>
        <v>0</v>
      </c>
      <c r="CH8" s="526">
        <f t="array" ref="CH8">IF(AND($BT$8&lt;&gt;$BT$7,$BT$8&lt;&gt;$BT$9),1,0)</f>
        <v>0</v>
      </c>
      <c r="CI8" s="526">
        <f t="array" ref="CI8">IF(AND($BT$6:$BT$9=$BT$6,$BU$6:$BU$9&lt;90,$BV$8:$BV$9=$BV$8,$BV$7&lt;&gt;$BV$8),1,0)</f>
        <v>0</v>
      </c>
      <c r="CJ8" s="526">
        <f t="array" ref="CJ8">IF(AND($BT$6:$BT$9=$BT$6,$BU$6:$BU$9&lt;90,$BV$6:$BV$9=$BV$6,$BW$8=$BW$9,$BW$7&lt;&gt;$BW$8),1,0)</f>
        <v>0</v>
      </c>
      <c r="CK8" s="526">
        <f t="array" ref="CK8">IF(AND($BT$6:$BT$8=$BT$8,$BU$6:$BU$7&lt;90,$BU$8&gt;90),1,0)</f>
        <v>0</v>
      </c>
      <c r="CL8" s="526">
        <f t="array" ref="CL8">IF(AND($BT$7&lt;&gt;$BT$6,$BT$7:$BT$9=$BT$8,$BU$7&gt;90,$BU$8:$BU$9&lt;90),1,0)</f>
        <v>0</v>
      </c>
      <c r="CM8" s="526">
        <f t="array" ref="CM8">IF(AND($BT$7&lt;&gt;$BT$6,$BT$7:$BT$9=$BT$7,$BU$9&gt;90,$BU$7:$BU$8&lt;90),1,0)</f>
        <v>0</v>
      </c>
      <c r="CN8" s="526">
        <f t="array" ref="CN8">IF(AND($BT$8&lt;&gt;$BT$9,$BT$6:$BT$8=$BT$8,$BU$6&gt;90,$BU$7:$BU$8&lt;90),1,0)</f>
        <v>0</v>
      </c>
      <c r="CO8" s="526">
        <f t="array" ref="CO8">IF(AND($BT$6:$BT$9=$BT$7,$BU$7:$BU$9&lt;90,$BU$6&lt;&gt;$BU$8),1,0)</f>
        <v>0</v>
      </c>
      <c r="CP8" s="526">
        <f t="array" ref="CP8">IF(AND($BT$6:$BT$9=$BT$8,$BU$6:$BU$8&lt;90,$BU$8&lt;&gt;$BU$9),1,0)</f>
        <v>0</v>
      </c>
      <c r="CQ8" s="526">
        <f t="array" ref="CQ8">IF(AND($BT$6:$BT$9=$BT$8,$BU$6:$BU$7&gt;90,$BU$8:$BU$9&lt;90,$BV$6:$BV$9=$BV$8,$BW$6&gt;$BW$7,$BW$7&gt;$BW$8,$BW$8=$BW$9),1,0)</f>
        <v>0</v>
      </c>
      <c r="CR8" s="526">
        <f t="array" ref="CR8">IF(AND($BT$6:$BT$9=$BT$8,$BU$6&gt;90,$BU$7:$BU$8&lt;90,$BU$9&gt;90,$BV$6:$BV$9=$BV$8,$BW$6&gt;$BW$7,$BW$7=$BW$8,$BW$8&gt;$BW$9),1,0)</f>
        <v>0</v>
      </c>
      <c r="CS8" s="526">
        <f t="array" ref="CS8">IF(AND($BT$6:$BT$9=$BT$8,$BU$6:$BU$7&lt;90,$BU$8:$BU$9&gt;90,$BV$6:$BV$9=$BV$8,$BW$6=$BW$7,$BW$7&gt;$BW$8,$BW$8&gt;$BW$9),1,0)</f>
        <v>0</v>
      </c>
      <c r="CT8" s="526">
        <f t="array" ref="CT8">IF(AND($BT$6:$BT$9=$BT$8,$BU$6:$BU$7&gt;90,$BU$8:$BU$9&lt;90,$BV$6:$BV$9=$BV$7,$BW$6&gt;$BW$8,$BW$7:$BW$9=$BW$8),1,0)</f>
        <v>0</v>
      </c>
      <c r="CU8" s="526">
        <f t="array" ref="CU8">IF(AND($BT$6:$BT$9=$BT$8,$BU$6:$BU$7&lt;90,$BU$8:$BU$9&gt;90,$BV$6:$BV$9=$BV$8,$BW$6:$BW$8=$BW$8,$BW$8&gt;$BW$9),1,0)</f>
        <v>0</v>
      </c>
      <c r="CV8" s="526">
        <f t="array" ref="CV8">IF(AND($BT$6:$BT$9=$BT$8,$BU$6&gt;90,$BU$9&gt;90,$BU$7:$BU$8&lt;90,$BV$6:$BV$9=$BV$8,$BW$6&gt;$BW$7:$BW$9,$BW$7:$BW$9=$BW$8),1,0)</f>
        <v>0</v>
      </c>
      <c r="DC8" s="523">
        <v>4</v>
      </c>
      <c r="DD8" s="523"/>
      <c r="DE8" s="523"/>
      <c r="DF8" s="523"/>
      <c r="DG8" s="523"/>
      <c r="DH8" s="523"/>
      <c r="DI8" s="523"/>
      <c r="DJ8" s="523"/>
      <c r="DK8" s="523"/>
      <c r="DL8" s="523"/>
    </row>
    <row r="9" spans="1:116" ht="15.75" customHeight="1" x14ac:dyDescent="0.3">
      <c r="A9" s="197"/>
      <c r="B9" s="579"/>
      <c r="C9" s="222">
        <v>43276</v>
      </c>
      <c r="D9" s="223">
        <v>0.66666666666666663</v>
      </c>
      <c r="E9" s="224" t="s">
        <v>364</v>
      </c>
      <c r="F9" s="225" t="s">
        <v>173</v>
      </c>
      <c r="G9" s="226"/>
      <c r="H9" s="477"/>
      <c r="I9" s="477"/>
      <c r="J9" s="227"/>
      <c r="K9" s="228" t="s">
        <v>164</v>
      </c>
      <c r="L9" s="205">
        <f t="shared" si="1"/>
        <v>0</v>
      </c>
      <c r="M9" s="206"/>
      <c r="N9" s="43">
        <v>4</v>
      </c>
      <c r="O9" s="44" t="str">
        <f>VLOOKUP(N9,$AD$6:$AF$9,3,0)</f>
        <v>Uruguay</v>
      </c>
      <c r="P9" s="45">
        <f>VLOOKUP(O9,$AF$6:$AO$9,2,FALSE)</f>
        <v>0</v>
      </c>
      <c r="Q9" s="46">
        <f>VLOOKUP($O9,$AF$6:$AO$9,3,FALSE)</f>
        <v>0</v>
      </c>
      <c r="R9" s="46">
        <f>VLOOKUP($O9,$AF$6:$AO$9,4,FALSE)</f>
        <v>0</v>
      </c>
      <c r="S9" s="46">
        <f>VLOOKUP($O9,$AF$6:$AO$9,5,FALSE)</f>
        <v>0</v>
      </c>
      <c r="T9" s="46">
        <f>VLOOKUP($O9,$AF$6:$AO$9,6,FALSE)</f>
        <v>0</v>
      </c>
      <c r="U9" s="46">
        <f>VLOOKUP($O9,$AF$6:$AO$9,7,FALSE)</f>
        <v>0</v>
      </c>
      <c r="V9" s="46">
        <f>VLOOKUP($O9,$AF$6:$AO$9,8,FALSE)</f>
        <v>0</v>
      </c>
      <c r="W9" s="48">
        <f>VLOOKUP($O9,$AF$6:$AO$9,9,FALSE)</f>
        <v>0</v>
      </c>
      <c r="X9" s="30">
        <f t="shared" si="3"/>
        <v>100</v>
      </c>
      <c r="Y9" s="218" t="str">
        <f>IF(AND(X9&gt;=0,X9&lt;90),VLOOKUP(N9,$BL$6:$BM$9,2,0),"")</f>
        <v/>
      </c>
      <c r="Z9" s="219"/>
      <c r="AA9" s="30"/>
      <c r="AB9" s="30"/>
      <c r="AC9" s="522">
        <f t="shared" si="4"/>
        <v>-4</v>
      </c>
      <c r="AD9" s="526">
        <f t="shared" si="5"/>
        <v>4</v>
      </c>
      <c r="AE9" s="526">
        <f>RANK(AO9,$AO$6:$AO$9)</f>
        <v>4</v>
      </c>
      <c r="AF9" s="523" t="s">
        <v>163</v>
      </c>
      <c r="AG9" s="526">
        <f>AI9*3+AJ9*1+AK9*0</f>
        <v>0</v>
      </c>
      <c r="AH9" s="526">
        <f t="shared" si="6"/>
        <v>0</v>
      </c>
      <c r="AI9" s="526">
        <f t="array" ref="AI9">SUM((F$4:F$9=AF9)*(H$4:H$9&lt;&gt;"")*(I$4:I$9&lt;&gt;"")*(H$4:H$9&gt;I$4:I$9),(K$4:K$9=AF9)*(H$4:H$9&lt;&gt;"")*(I$4:I$9&lt;&gt;"")*(H$4:H$9&lt;I$4:I$9))</f>
        <v>0</v>
      </c>
      <c r="AJ9" s="526">
        <f t="array" ref="AJ9">SUM((F$4:F$9=AF9)*(H$4:H$9&lt;&gt;"")*(I$4:I$9&lt;&gt;"")*(H$4:H$9=I$4:I$9),(K$4:K$9=AF9)*(H$4:H$9&lt;&gt;"")*(I$4:I$9&lt;&gt;"")*(H$4:H$9=I$4:I$9))</f>
        <v>0</v>
      </c>
      <c r="AK9" s="526">
        <f t="array" ref="AK9">SUM((F$4:F$9=AF9)*(I$4:I$9&lt;&gt;"")*(H$4:H$9&lt;&gt;"")*(H$4:H$9&lt;I$4:I$9),(H$4:H$9&lt;&gt;"")*(K$4:K$9=AF9)*(I$4:I$9&lt;&gt;"")*(H$4:H$9&gt;I$4:I$9))</f>
        <v>0</v>
      </c>
      <c r="AL9" s="526">
        <f t="array" ref="AL9">SUMIFS($H$4:$H$9,$F$4:$F$9,AF9,$H$4:$H$9,"&lt;&gt;",$I$4:$I$9,"&lt;&gt;")+SUMIFS($I$4:$I$9,$K$4:$K$9,AF9,$H$4:$H$9,"&lt;&gt;",$I$4:$I$9,"&lt;&gt;")</f>
        <v>0</v>
      </c>
      <c r="AM9" s="526">
        <f t="array" ref="AM9">SUMIFS($H$4:$H$9,$K$4:$K$9,AF9,$H$4:$H$9,"&lt;&gt;",$I$4:$I$9,"&lt;&gt;")+SUMIFS($I$4:$I$9,$F$4:$F$9,AF9,$H$4:$H$9,"&lt;&gt;",$I$4:$I$9,"&lt;&gt;")</f>
        <v>0</v>
      </c>
      <c r="AN9" s="526">
        <f>AL9-AM9</f>
        <v>0</v>
      </c>
      <c r="AO9" s="526">
        <f>IF(AH9=0,-($AT$13*VLOOKUP(AF9,Tabla3[[ZfP4b()8G6b·$55Ma-t·%fv-ttyZxR-.R*+Fd]:[N!"kvfjM.%&amp;gk5kfmfvv)/%;V$&amp;VW]],2,FALSE)),AG9*$AT$7+AN9*$AT$8+AL9*$AT$9+AX9-($AT$13*VLOOKUP(AF9,Tabla3[[ZfP4b()8G6b·$55Ma-t·%fv-ttyZxR-.R*+Fd]:[N!"kvfjM.%&amp;gk5kfmfvv)/%;V$&amp;VW]],2,FALSE)/100))</f>
        <v>-4</v>
      </c>
      <c r="AP9" s="526">
        <f>AE9</f>
        <v>4</v>
      </c>
      <c r="AQ9" s="526"/>
      <c r="AR9" s="526">
        <f t="shared" si="7"/>
        <v>-4</v>
      </c>
      <c r="AS9" s="532" t="s">
        <v>54</v>
      </c>
      <c r="AT9" s="533">
        <f>AT12*100</f>
        <v>100000</v>
      </c>
      <c r="AU9" s="526"/>
      <c r="AV9" s="529" t="str">
        <f>AF9</f>
        <v>Uruguay</v>
      </c>
      <c r="AW9" s="526">
        <f>COUNTIF(AG6:AG9,AG9)</f>
        <v>4</v>
      </c>
      <c r="AX9" s="526">
        <f>(AY9*$AT$12)+(BE9*$AT$11)</f>
        <v>11000</v>
      </c>
      <c r="AY9" s="527">
        <f>RANK(AZ9,AZ6:AZ9,1)</f>
        <v>1</v>
      </c>
      <c r="AZ9" s="527">
        <f>SUM(IF(AND(AG9=AG6,AN9=AN6,AL9=AL6),BA9,0),IF(AND(AG9=AG7,AN9=AN7,AL9=AL7),BB9,0),IF(AND(AG9=AG8,AN9=AN8,AL9=AL8),BC9,0))</f>
        <v>0</v>
      </c>
      <c r="BA9" s="527">
        <f>H8</f>
        <v>0</v>
      </c>
      <c r="BB9" s="527">
        <f>H7</f>
        <v>0</v>
      </c>
      <c r="BC9" s="527">
        <f>I5</f>
        <v>0</v>
      </c>
      <c r="BD9" s="527">
        <v>0</v>
      </c>
      <c r="BE9" s="527">
        <f>RANK(BF9,BF6:BF9,1)</f>
        <v>1</v>
      </c>
      <c r="BF9" s="527">
        <f>SUM(IF(AND(AG9=AG6,AN9=AN6,AL9=AL6),BG9,0),IF(AND(AG9=AG7,AN9=AN7,AL9=AL7),BH9,0),IF(AND(AG9=AG8,AN9=AN8,AL9=AL8),BI9,0))</f>
        <v>0</v>
      </c>
      <c r="BG9" s="527">
        <f>BA9-BD6</f>
        <v>0</v>
      </c>
      <c r="BH9" s="527">
        <f>BB9-BD7</f>
        <v>0</v>
      </c>
      <c r="BI9" s="527">
        <f>BC9-BD8</f>
        <v>0</v>
      </c>
      <c r="BJ9" s="527">
        <v>0</v>
      </c>
      <c r="BK9" s="523">
        <v>4</v>
      </c>
      <c r="BL9" s="523">
        <f t="shared" si="8"/>
        <v>4</v>
      </c>
      <c r="BM9" s="523" t="s">
        <v>163</v>
      </c>
      <c r="BN9" s="523">
        <f>IF(AH9=0,-($AT$13*VLOOKUP(AF9,Tabla3[[ZfP4b()8G6b·$55Ma-t·%fv-ttyZxR-.R*+Fd]:[N!"kvfjM.%&amp;gk5kfmfvv)/%;V$&amp;VW]],2,FALSE)),AG9*$AT$7+AN9*$AT$8+AL9*$AT$9+AX9-($AT$13*VLOOKUP(AF9,Tabla3[[ZfP4b()8G6b·$55Ma-t·%fv-ttyZxR-.R*+Fd]:[N!"kvfjM.%&amp;gk5kfmfvv)/%;V$&amp;VW]],2,FALSE)/100))</f>
        <v>-4</v>
      </c>
      <c r="BO9" s="523" t="str">
        <f t="shared" si="9"/>
        <v>Uruguay</v>
      </c>
      <c r="BP9" s="523">
        <f t="shared" si="10"/>
        <v>-4</v>
      </c>
      <c r="BR9" s="523">
        <v>4</v>
      </c>
      <c r="BS9" s="523" t="str">
        <f t="shared" si="11"/>
        <v>Uruguay</v>
      </c>
      <c r="BT9" s="523">
        <f t="shared" si="12"/>
        <v>0</v>
      </c>
      <c r="BU9" s="528">
        <f t="shared" si="13"/>
        <v>100</v>
      </c>
      <c r="BV9" s="523">
        <f t="shared" si="14"/>
        <v>0</v>
      </c>
      <c r="BW9" s="523">
        <f t="shared" si="15"/>
        <v>0</v>
      </c>
      <c r="BX9" s="523">
        <f>IF($BY$6=$CA$5,$DC$5:$DC$8,IF(OR($BY$6=$CC$5,$BY$6=$CG$5),$DG$5:$DG$6,IF($BY$6=$CE$5,$DF$5:$DF$7,$DL$5)))</f>
        <v>4</v>
      </c>
      <c r="BZ9" s="526">
        <v>4</v>
      </c>
      <c r="CA9" s="526">
        <f t="array" ref="CA9">IF(AND($BT$6:$BT$9=$BT$9,$BU$6:$BU$9&lt;90,$AN$6:$AN$9=$AN$9,$BW$6:$BW$9=$BW$9),1,0)</f>
        <v>0</v>
      </c>
      <c r="CB9" s="526">
        <f t="array" ref="CB9">IF(AND($BT$6:$BT$8=$BT$6,$BU$6:$BU$8&lt;90,$BU$9&gt;90,$BT$6&lt;&gt;$BT$9),1,0)</f>
        <v>0</v>
      </c>
      <c r="CC9" s="526">
        <f t="array" ref="CC9">IF(AND($BT$8:$BT$9=$BT$8,$BU$8:$BU$9&lt;90,$BT$8&lt;&gt;$BT$7),1,0)</f>
        <v>0</v>
      </c>
      <c r="CD9" s="526">
        <f t="array" ref="CD9">IF(AND($BT$9&lt;&gt;$BT$7,$BT$9&lt;&gt;$BT$6),1,0)</f>
        <v>0</v>
      </c>
      <c r="CE9" s="526">
        <f t="array" ref="CE9">IF(AND($BT$7:$BT$9=$BT$7,$BU$7:$BU$9&lt;90,$BT$6&lt;&gt;$BT$9),1,0)</f>
        <v>0</v>
      </c>
      <c r="CF9" s="526">
        <f t="array" ref="CF9">IF(AND($BT$9&lt;&gt;$BT$7,$BT$9&lt;&gt;$BT$6),1,0)</f>
        <v>0</v>
      </c>
      <c r="CG9" s="526">
        <f t="array" ref="CG9">IF(AND($BT$8:$BT$9=$BT$8,$BU$8:$BU$9&lt;90,$BT$8&lt;&gt;$BT$7),1,0)</f>
        <v>0</v>
      </c>
      <c r="CH9" s="526">
        <f t="array" ref="CH9">IF(AND($BT$9&lt;&gt;$BT$7,$BT$9&lt;&gt;$BT$6),1,0)</f>
        <v>0</v>
      </c>
      <c r="CI9" s="526">
        <f t="array" ref="CI9">IF(AND($BT$6:$BT$9=$BT$6,$BU$6:$BU$9&lt;90,$BV$8:$BV$9=$BV$9,$BV$7&lt;&gt;$BV$9),1,0)</f>
        <v>0</v>
      </c>
      <c r="CJ9" s="526">
        <f t="array" ref="CJ9">IF(AND($BT$6:$BT$9=$BT$6,$BU$6:$BU$9&lt;90,$BV$6:$BV$9=$BV$6,$BW$8=$BW$9,$BW$7&lt;&gt;$BW$8),1,0)</f>
        <v>0</v>
      </c>
      <c r="CK9" s="526">
        <f t="array" ref="CK9">IF(AND($BT$6:$BT$8=$BT$6,$BU$6:$BU$7&lt;90,$BT$8&lt;&gt;$BT$9),1,0)</f>
        <v>0</v>
      </c>
      <c r="CL9" s="526">
        <f t="array" ref="CL9">IF(AND($BT$7&lt;&gt;$BT$6,$BT$7:$BT$9=$BT$8,$BU$7&gt;90,$BU$8:$BU$9&lt;90),1,0)</f>
        <v>0</v>
      </c>
      <c r="CM9" s="526">
        <f t="array" ref="CM9">IF(AND($BT$7&lt;&gt;$BT$6,$BT$7:$BT$9=$BT$7,$BU$9&gt;90,$BU$7:$BU$8&lt;90),1,0)</f>
        <v>0</v>
      </c>
      <c r="CN9" s="526">
        <f t="array" ref="CN9">IF(AND($BT$9&lt;&gt;$BT$7,$BT$9&lt;&gt;$BT$8),1,0)</f>
        <v>0</v>
      </c>
      <c r="CO9" s="526">
        <f t="array" ref="CO9">IF(AND($BT$6:$BT$9=$BT$7,$BU$7:$BU$9&lt;90,$BU$6&lt;&gt;$BU$9),1,0)</f>
        <v>0</v>
      </c>
      <c r="CP9" s="526">
        <f t="array" ref="CP9">IF(AND($BT$6:$BT$9=$BT$6,$BU$6:$BU$8&lt;90,$BU$8&lt;&gt;$BU$9),1,0)</f>
        <v>0</v>
      </c>
      <c r="CQ9" s="526">
        <f t="array" ref="CQ9">IF(AND($BT$6:$BT$9=$BT$9,$BU$6:$BU$7&gt;90,$BU$8:$BU$9&lt;90,$BV$6:$BV$9=$BV$9,$BW$6&gt;$BW$7,$BW$7&gt;$BW$9,$BW$8=$BW$9),1,0)</f>
        <v>0</v>
      </c>
      <c r="CR9" s="526">
        <f t="array" ref="CR9">IF(AND($BT$6:$BT$9=$BT$7,$BU$6&gt;90,$BU$7:$BU$8&lt;90,$BU$9&gt;90,$BV$6:$BV$9=$BV$9,$BW$6&gt;$BW$9,$BW$7=$BW$8,$BW$7&gt;$BW$9),1,0)</f>
        <v>0</v>
      </c>
      <c r="CS9" s="526">
        <f t="array" ref="CS9">IF(AND($BT$6:$BT$9=$BT$9,$BU$6:$BU$7&lt;90,$BU$8:$BU$9&gt;90,$BV$6:$BV$9=$BV$9,$BW$6=$BW$7,$BW$7&gt;$BW$8,$BW$8&gt;$BW$9),1,0)</f>
        <v>0</v>
      </c>
      <c r="CT9" s="526">
        <f t="array" ref="CT9">IF(AND($BT$6:$BT$9=$BT$9,$BU$6:$BU$7&gt;90,$BU$8:$BU$9&lt;90,$BV$6:$BV$9=$BV$9,$BW$6&gt;$BW$9,$BW$7:$BW$9=$BW$9),1,0)</f>
        <v>0</v>
      </c>
      <c r="CU9" s="526">
        <f t="array" ref="CU9">IF(AND($BT$6:$BT$9=$BT$9,$BU$6:$BU$7&lt;90,$BU$8:$BU$9&gt;90,$BV$6:$BV$9=$BV$9,$BW$6:$BW$8=$BW$8,$BW$6:$BW$8&gt;$BW$9),1,0)</f>
        <v>0</v>
      </c>
      <c r="CV9" s="526">
        <f t="array" ref="CV9">IF(AND($BT$6:$BT$9=$BT$9,$BU$6&gt;90,$BU$9&gt;90,$BU$7:$BU$8&lt;90,$BV$6:$BV$9=$BV$9,$BW$6&gt;$BW$7:$BW$9,$BW$7:$BW$9=$BW$9),1,0)</f>
        <v>0</v>
      </c>
    </row>
    <row r="10" spans="1:116" ht="7.5" customHeight="1" x14ac:dyDescent="0.3">
      <c r="A10" s="197"/>
      <c r="B10" s="229"/>
      <c r="C10" s="230"/>
      <c r="D10" s="231"/>
      <c r="E10" s="232"/>
      <c r="F10" s="83"/>
      <c r="G10" s="206"/>
      <c r="H10" s="233"/>
      <c r="I10" s="233"/>
      <c r="J10" s="234"/>
      <c r="K10" s="105"/>
      <c r="L10" s="205"/>
      <c r="M10" s="206"/>
      <c r="N10" s="25"/>
      <c r="O10" s="24"/>
      <c r="P10" s="38"/>
      <c r="Q10" s="25"/>
      <c r="R10" s="25"/>
      <c r="S10" s="25"/>
      <c r="T10" s="25"/>
      <c r="U10" s="25"/>
      <c r="V10" s="25"/>
      <c r="W10" s="25"/>
      <c r="X10" s="30"/>
      <c r="Y10" s="30"/>
      <c r="Z10" s="30"/>
      <c r="AA10" s="30"/>
      <c r="AB10" s="30"/>
      <c r="AC10" s="522"/>
      <c r="AD10" s="526"/>
      <c r="AE10" s="526"/>
      <c r="AG10" s="526"/>
      <c r="AH10" s="526"/>
      <c r="AI10" s="526"/>
      <c r="AJ10" s="526"/>
      <c r="AK10" s="526"/>
      <c r="AL10" s="526"/>
      <c r="AM10" s="526"/>
      <c r="AN10" s="526"/>
      <c r="AO10" s="526"/>
      <c r="AP10" s="526"/>
      <c r="AQ10" s="526"/>
      <c r="AR10" s="526"/>
      <c r="AS10" s="532"/>
      <c r="AT10" s="533"/>
      <c r="AU10" s="526"/>
      <c r="AV10" s="529"/>
      <c r="AW10" s="526"/>
      <c r="AX10" s="526"/>
      <c r="AY10" s="527"/>
      <c r="AZ10" s="527"/>
      <c r="BA10" s="527"/>
      <c r="BB10" s="527"/>
      <c r="BC10" s="527"/>
      <c r="BD10" s="527"/>
      <c r="BE10" s="527"/>
      <c r="BF10" s="527"/>
      <c r="BG10" s="527"/>
      <c r="BH10" s="527"/>
      <c r="BI10" s="527"/>
      <c r="BJ10" s="527"/>
    </row>
    <row r="11" spans="1:116" ht="15.75" customHeight="1" x14ac:dyDescent="0.3">
      <c r="A11" s="197"/>
      <c r="B11" s="580" t="s">
        <v>1</v>
      </c>
      <c r="C11" s="235">
        <v>43266</v>
      </c>
      <c r="D11" s="236">
        <v>0.83333333333333337</v>
      </c>
      <c r="E11" s="237" t="s">
        <v>329</v>
      </c>
      <c r="F11" s="79" t="s">
        <v>153</v>
      </c>
      <c r="G11" s="238"/>
      <c r="H11" s="478"/>
      <c r="I11" s="478"/>
      <c r="J11" s="239"/>
      <c r="K11" s="102" t="s">
        <v>156</v>
      </c>
      <c r="L11" s="205">
        <f t="shared" ref="L11:L16" si="16">IF(NOT(OR(ISBLANK(H11),ISBLANK(I11))),1,0)</f>
        <v>0</v>
      </c>
      <c r="M11" s="240"/>
      <c r="N11" s="241" t="s">
        <v>32</v>
      </c>
      <c r="O11" s="242"/>
      <c r="P11" s="242"/>
      <c r="Q11" s="242"/>
      <c r="R11" s="242"/>
      <c r="S11" s="242"/>
      <c r="T11" s="242"/>
      <c r="U11" s="242"/>
      <c r="V11" s="242"/>
      <c r="W11" s="243"/>
      <c r="X11" s="30"/>
      <c r="Y11" s="542" t="s">
        <v>336</v>
      </c>
      <c r="Z11" s="542"/>
      <c r="AA11" s="542"/>
      <c r="AB11" s="30"/>
      <c r="AC11" s="522"/>
      <c r="AD11" s="526"/>
      <c r="AE11" s="526" t="s">
        <v>38</v>
      </c>
      <c r="AG11" s="526"/>
      <c r="AH11" s="526"/>
      <c r="AI11" s="526"/>
      <c r="AJ11" s="526"/>
      <c r="AK11" s="526"/>
      <c r="AL11" s="526"/>
      <c r="AM11" s="526"/>
      <c r="AN11" s="526"/>
      <c r="AO11" s="526"/>
      <c r="AP11" s="526"/>
      <c r="AQ11" s="526"/>
      <c r="AR11" s="526"/>
      <c r="AS11" s="532" t="s">
        <v>330</v>
      </c>
      <c r="AT11" s="533">
        <f>AT12*10</f>
        <v>10000</v>
      </c>
      <c r="AU11" s="526"/>
      <c r="AV11" s="522" t="str">
        <f>CONCATENATE(N11," - GOLAVERAGE")</f>
        <v>Grupo B - GOLAVERAGE</v>
      </c>
      <c r="AW11" s="526"/>
      <c r="AX11" s="526"/>
      <c r="AY11" s="543" t="s">
        <v>49</v>
      </c>
      <c r="AZ11" s="543"/>
      <c r="BA11" s="543"/>
      <c r="BB11" s="543"/>
      <c r="BC11" s="543"/>
      <c r="BD11" s="543"/>
      <c r="BE11" s="543" t="s">
        <v>48</v>
      </c>
      <c r="BF11" s="543"/>
      <c r="BG11" s="543"/>
      <c r="BH11" s="543"/>
      <c r="BI11" s="543"/>
      <c r="BJ11" s="543"/>
      <c r="BZ11" s="526" t="s">
        <v>314</v>
      </c>
      <c r="CA11" s="526">
        <f>SUM(CA13:CA16)</f>
        <v>4</v>
      </c>
      <c r="CB11" s="526">
        <f t="shared" ref="CB11:CX11" si="17">SUM(CB13:CB16)</f>
        <v>0</v>
      </c>
      <c r="CC11" s="526">
        <f t="shared" si="17"/>
        <v>0</v>
      </c>
      <c r="CD11" s="526">
        <f t="shared" si="17"/>
        <v>0</v>
      </c>
      <c r="CE11" s="526">
        <f t="shared" si="17"/>
        <v>0</v>
      </c>
      <c r="CF11" s="526">
        <f t="shared" si="17"/>
        <v>0</v>
      </c>
      <c r="CG11" s="526">
        <f t="shared" si="17"/>
        <v>0</v>
      </c>
      <c r="CH11" s="526">
        <f t="shared" si="17"/>
        <v>0</v>
      </c>
      <c r="CI11" s="526">
        <f t="shared" si="17"/>
        <v>0</v>
      </c>
      <c r="CJ11" s="526">
        <f t="shared" si="17"/>
        <v>0</v>
      </c>
      <c r="CK11" s="526">
        <f t="shared" si="17"/>
        <v>0</v>
      </c>
      <c r="CL11" s="526">
        <f t="shared" si="17"/>
        <v>0</v>
      </c>
      <c r="CM11" s="526">
        <f t="shared" si="17"/>
        <v>0</v>
      </c>
      <c r="CN11" s="526">
        <f t="shared" si="17"/>
        <v>0</v>
      </c>
      <c r="CO11" s="526">
        <f t="shared" si="17"/>
        <v>0</v>
      </c>
      <c r="CP11" s="526">
        <f t="shared" si="17"/>
        <v>0</v>
      </c>
      <c r="CQ11" s="526">
        <f t="shared" si="17"/>
        <v>0</v>
      </c>
      <c r="CR11" s="526">
        <f t="shared" si="17"/>
        <v>0</v>
      </c>
      <c r="CS11" s="526">
        <f t="shared" si="17"/>
        <v>0</v>
      </c>
      <c r="CT11" s="526">
        <f t="shared" si="17"/>
        <v>0</v>
      </c>
      <c r="CU11" s="526">
        <f t="shared" si="17"/>
        <v>0</v>
      </c>
      <c r="CV11" s="526">
        <f t="shared" si="17"/>
        <v>0</v>
      </c>
      <c r="CW11" s="526">
        <f t="shared" si="17"/>
        <v>0</v>
      </c>
      <c r="CX11" s="526">
        <f t="shared" si="17"/>
        <v>0</v>
      </c>
    </row>
    <row r="12" spans="1:116" ht="15" customHeight="1" x14ac:dyDescent="0.3">
      <c r="A12" s="197"/>
      <c r="B12" s="581"/>
      <c r="C12" s="244">
        <v>43266</v>
      </c>
      <c r="D12" s="245">
        <v>0.70833333333333337</v>
      </c>
      <c r="E12" s="246" t="s">
        <v>328</v>
      </c>
      <c r="F12" s="80" t="s">
        <v>171</v>
      </c>
      <c r="G12" s="247"/>
      <c r="H12" s="479"/>
      <c r="I12" s="479"/>
      <c r="J12" s="248"/>
      <c r="K12" s="103" t="s">
        <v>167</v>
      </c>
      <c r="L12" s="205">
        <f t="shared" si="16"/>
        <v>0</v>
      </c>
      <c r="M12" s="240"/>
      <c r="N12" s="249" t="s">
        <v>26</v>
      </c>
      <c r="O12" s="250" t="s">
        <v>6</v>
      </c>
      <c r="P12" s="251" t="s">
        <v>12</v>
      </c>
      <c r="Q12" s="251" t="s">
        <v>7</v>
      </c>
      <c r="R12" s="251" t="s">
        <v>8</v>
      </c>
      <c r="S12" s="251" t="s">
        <v>4</v>
      </c>
      <c r="T12" s="251" t="s">
        <v>9</v>
      </c>
      <c r="U12" s="251" t="s">
        <v>10</v>
      </c>
      <c r="V12" s="251" t="s">
        <v>11</v>
      </c>
      <c r="W12" s="252" t="s">
        <v>14</v>
      </c>
      <c r="X12" s="217">
        <f>COUNTIF(X13:X16,"&lt;100")</f>
        <v>0</v>
      </c>
      <c r="Y12" s="542"/>
      <c r="Z12" s="542"/>
      <c r="AA12" s="542"/>
      <c r="AB12" s="31"/>
      <c r="AC12" s="522"/>
      <c r="AD12" s="524"/>
      <c r="AE12" s="524" t="s">
        <v>16</v>
      </c>
      <c r="AF12" s="534" t="s">
        <v>6</v>
      </c>
      <c r="AG12" s="524" t="s">
        <v>17</v>
      </c>
      <c r="AH12" s="524" t="s">
        <v>7</v>
      </c>
      <c r="AI12" s="524" t="s">
        <v>8</v>
      </c>
      <c r="AJ12" s="524" t="s">
        <v>4</v>
      </c>
      <c r="AK12" s="524" t="s">
        <v>9</v>
      </c>
      <c r="AL12" s="524" t="s">
        <v>10</v>
      </c>
      <c r="AM12" s="524" t="s">
        <v>11</v>
      </c>
      <c r="AN12" s="524" t="s">
        <v>14</v>
      </c>
      <c r="AO12" s="524" t="s">
        <v>18</v>
      </c>
      <c r="AP12" s="524" t="s">
        <v>16</v>
      </c>
      <c r="AQ12" s="526"/>
      <c r="AR12" s="526"/>
      <c r="AS12" s="532" t="s">
        <v>331</v>
      </c>
      <c r="AT12" s="533">
        <f>AT13*1000</f>
        <v>1000</v>
      </c>
      <c r="AU12" s="526"/>
      <c r="AV12" s="524" t="s">
        <v>6</v>
      </c>
      <c r="AW12" s="530" t="s">
        <v>50</v>
      </c>
      <c r="AX12" s="531" t="s">
        <v>53</v>
      </c>
      <c r="AY12" s="530" t="s">
        <v>52</v>
      </c>
      <c r="AZ12" s="530" t="s">
        <v>47</v>
      </c>
      <c r="BA12" s="531" t="str">
        <f>AV13</f>
        <v>Portugal</v>
      </c>
      <c r="BB12" s="531" t="str">
        <f>AV14</f>
        <v>España</v>
      </c>
      <c r="BC12" s="531" t="str">
        <f>AV15</f>
        <v>Marruecos</v>
      </c>
      <c r="BD12" s="531" t="str">
        <f>AV16</f>
        <v>Irán</v>
      </c>
      <c r="BE12" s="530" t="s">
        <v>52</v>
      </c>
      <c r="BF12" s="530" t="s">
        <v>47</v>
      </c>
      <c r="BG12" s="531" t="str">
        <f>BA12</f>
        <v>Portugal</v>
      </c>
      <c r="BH12" s="531" t="str">
        <f t="shared" ref="BH12:BJ12" si="18">BB12</f>
        <v>España</v>
      </c>
      <c r="BI12" s="531" t="str">
        <f t="shared" si="18"/>
        <v>Marruecos</v>
      </c>
      <c r="BJ12" s="531" t="str">
        <f t="shared" si="18"/>
        <v>Irán</v>
      </c>
      <c r="BL12" s="525"/>
      <c r="BM12" s="525" t="s">
        <v>315</v>
      </c>
      <c r="BN12" s="525"/>
      <c r="BO12" s="525" t="s">
        <v>316</v>
      </c>
      <c r="BP12" s="525"/>
      <c r="BR12" s="525"/>
      <c r="BS12" s="525" t="s">
        <v>6</v>
      </c>
      <c r="BT12" s="525" t="s">
        <v>17</v>
      </c>
      <c r="BU12" s="525" t="s">
        <v>317</v>
      </c>
      <c r="BV12" s="525" t="s">
        <v>14</v>
      </c>
      <c r="BW12" s="525" t="s">
        <v>318</v>
      </c>
      <c r="BZ12" s="526" t="s">
        <v>319</v>
      </c>
      <c r="CA12" s="526" t="s">
        <v>320</v>
      </c>
      <c r="CB12" s="526" t="s">
        <v>321</v>
      </c>
      <c r="CC12" s="526" t="s">
        <v>322</v>
      </c>
      <c r="CD12" s="526" t="s">
        <v>323</v>
      </c>
      <c r="CE12" s="526" t="s">
        <v>324</v>
      </c>
      <c r="CF12" s="526" t="s">
        <v>325</v>
      </c>
      <c r="CG12" s="526" t="s">
        <v>326</v>
      </c>
      <c r="CH12" s="526" t="s">
        <v>327</v>
      </c>
      <c r="CI12" s="526" t="s">
        <v>322</v>
      </c>
      <c r="CJ12" s="526" t="s">
        <v>322</v>
      </c>
      <c r="CK12" s="526" t="s">
        <v>323</v>
      </c>
      <c r="CL12" s="526" t="s">
        <v>326</v>
      </c>
      <c r="CM12" s="526" t="s">
        <v>325</v>
      </c>
      <c r="CN12" s="526" t="s">
        <v>325</v>
      </c>
      <c r="CO12" s="526" t="s">
        <v>324</v>
      </c>
      <c r="CP12" s="526" t="s">
        <v>321</v>
      </c>
      <c r="CQ12" s="526" t="s">
        <v>326</v>
      </c>
      <c r="CR12" s="526" t="s">
        <v>325</v>
      </c>
      <c r="CS12" s="526" t="s">
        <v>323</v>
      </c>
      <c r="CT12" s="526" t="s">
        <v>326</v>
      </c>
      <c r="CU12" s="526" t="s">
        <v>323</v>
      </c>
      <c r="CV12" s="526" t="s">
        <v>325</v>
      </c>
    </row>
    <row r="13" spans="1:116" ht="15" customHeight="1" x14ac:dyDescent="0.3">
      <c r="A13" s="197"/>
      <c r="B13" s="581"/>
      <c r="C13" s="244">
        <v>43271</v>
      </c>
      <c r="D13" s="245">
        <v>0.58333333333333337</v>
      </c>
      <c r="E13" s="246" t="s">
        <v>311</v>
      </c>
      <c r="F13" s="81" t="s">
        <v>153</v>
      </c>
      <c r="G13" s="247"/>
      <c r="H13" s="479"/>
      <c r="I13" s="479"/>
      <c r="J13" s="248"/>
      <c r="K13" s="103" t="s">
        <v>171</v>
      </c>
      <c r="L13" s="205">
        <f t="shared" si="16"/>
        <v>0</v>
      </c>
      <c r="M13" s="240"/>
      <c r="N13" s="253">
        <v>1</v>
      </c>
      <c r="O13" s="254" t="str">
        <f>VLOOKUP(N13,$AD$13:$AF$16,3,0)</f>
        <v>Portugal</v>
      </c>
      <c r="P13" s="255">
        <f>VLOOKUP(O13,AF13:AO16,2,FALSE)</f>
        <v>0</v>
      </c>
      <c r="Q13" s="255">
        <f>VLOOKUP(O13,AF13:AO16,3,FALSE)</f>
        <v>0</v>
      </c>
      <c r="R13" s="255">
        <f>VLOOKUP(O13,AF13:AO16,4,FALSE)</f>
        <v>0</v>
      </c>
      <c r="S13" s="255">
        <f>VLOOKUP(O13,AF13:AO16,5,FALSE)</f>
        <v>0</v>
      </c>
      <c r="T13" s="255">
        <f>VLOOKUP(O13,AF13:AO16,6,FALSE)</f>
        <v>0</v>
      </c>
      <c r="U13" s="255">
        <f>VLOOKUP(O13,AF13:AO16,7,FALSE)</f>
        <v>0</v>
      </c>
      <c r="V13" s="255">
        <f>VLOOKUP(O13,AF13:AO16,8,FALSE)</f>
        <v>0</v>
      </c>
      <c r="W13" s="256">
        <f>VLOOKUP(O13,AF13:AO16,9,FALSE)</f>
        <v>0</v>
      </c>
      <c r="X13" s="30">
        <f>IF(SUM($AH$13:$AH$16)=12,MIN(ABS(BP12-BP13),ABS(BP13-BP14)),100)</f>
        <v>100</v>
      </c>
      <c r="Y13" s="218" t="str">
        <f>IF(AND(X13&gt;=0,X13&lt;90),VLOOKUP(N13,$BL$13:$BM$16,2,0),"")</f>
        <v/>
      </c>
      <c r="Z13" s="221"/>
      <c r="AA13" s="31"/>
      <c r="AB13" s="31"/>
      <c r="AC13" s="522">
        <f>VLOOKUP(O13,$AF$13:$AO$16,10,FALSE)</f>
        <v>-1</v>
      </c>
      <c r="AD13" s="526">
        <f>RANK(AR13,$AR$13:$AR$16)</f>
        <v>1</v>
      </c>
      <c r="AE13" s="526">
        <f>RANK(AO13,$AO$13:$AO$16)</f>
        <v>1</v>
      </c>
      <c r="AF13" s="523" t="s">
        <v>153</v>
      </c>
      <c r="AG13" s="526">
        <f>AI13*3+AJ13*1+AK13*0</f>
        <v>0</v>
      </c>
      <c r="AH13" s="526">
        <f>COUNTIFS($F$11:$F$16,AF13,$H$11:$H$16,"&lt;&gt;",$I$11:$I$16,"&lt;&gt;")+COUNTIFS($K$11:$K$16,AF13,$I$11:$I$16,"&lt;&gt;",$H$11:$H$16,"&lt;&gt;")</f>
        <v>0</v>
      </c>
      <c r="AI13" s="526">
        <f t="array" ref="AI13">SUM((F$11:F$16=AF13)*(H$11:H$16&lt;&gt;"")*(I$11:I$16&lt;&gt;"")*(H$11:H$16&gt;I$11:I$16),(K$11:K$16=AF13)*(H$11:H$16&lt;&gt;"")*(I$11:I$16&lt;&gt;"")*(H$11:H$16&lt;I$11:I$16))</f>
        <v>0</v>
      </c>
      <c r="AJ13" s="526">
        <f t="array" ref="AJ13">SUM((F$11:F$16=AF13)*(H$11:H$16&lt;&gt;"")*(I$11:I$16&lt;&gt;"")*(H$11:H$16=I$11:I$16),(K$11:K$16=AF13)*(I$11:I$16&lt;&gt;"")*(H$11:H$16&lt;&gt;"")*(H$11:H$16=I$11:I$16))</f>
        <v>0</v>
      </c>
      <c r="AK13" s="526">
        <f t="array" ref="AK13">SUM((F$11:F$16=AF13)*(I$11:I$16&lt;&gt;"")*(H$11:H$16&lt;&gt;"")*(H$11:H$16&lt;I$11:I$16),(H$11:H$16&lt;&gt;"")*(K$11:K$16=AF13)*(I$11:I$16&lt;&gt;"")*(H$11:H$16&gt;I$11:I$16))</f>
        <v>0</v>
      </c>
      <c r="AL13" s="526">
        <f t="array" ref="AL13">SUMIFS($H$11:$H$16,$F$11:$F$16,AF13,$H$11:$H$16,"&lt;&gt;",$I$11:$I$16,"&lt;&gt;")+SUMIFS($I$11:$I$16,$K$11:$K$16,AF13,$H$11:$H$16,"&lt;&gt;",$I$11:$I$16,"&lt;&gt;")</f>
        <v>0</v>
      </c>
      <c r="AM13" s="526">
        <f t="array" ref="AM13">SUMIFS($H$11:$H$16,$K$11:$K$16,AF13,$H$11:$H$16,"&lt;&gt;",$I$11:$I$16,"&lt;&gt;")+SUMIFS($I$11:$I$16,$F$11:$F$16,AF13,$H$11:$H$16,"&lt;&gt;",$I$11:$I$16,"&lt;&gt;")</f>
        <v>0</v>
      </c>
      <c r="AN13" s="526">
        <f>AL13-AM13</f>
        <v>0</v>
      </c>
      <c r="AO13" s="526">
        <f>IF(AH13=0,-($AT$13*VLOOKUP(AF13,Tabla3[[ZfP4b()8G6b·$55Ma-t·%fv-ttyZxR-.R*+Fd]:[N!"kvfjM.%&amp;gk5kfmfvv)/%;V$&amp;VW]],2,FALSE)),AG13*$AT$7+AN13*$AT$8+AL13*$AT$9+AX13-($AT$13*VLOOKUP(AF13,Tabla3[[ZfP4b()8G6b·$55Ma-t·%fv-ttyZxR-.R*+Fd]:[N!"kvfjM.%&amp;gk5kfmfvv)/%;V$&amp;VW]],2,FALSE)/100))</f>
        <v>-1</v>
      </c>
      <c r="AP13" s="526">
        <f>AE13</f>
        <v>1</v>
      </c>
      <c r="AQ13" s="526"/>
      <c r="AR13" s="526">
        <f>IFERROR(AO13-VLOOKUP(AF13,$Y$13:$Z$16,2,0),AO13)</f>
        <v>-1</v>
      </c>
      <c r="AS13" s="532" t="s">
        <v>142</v>
      </c>
      <c r="AT13" s="533">
        <v>1</v>
      </c>
      <c r="AU13" s="526"/>
      <c r="AV13" s="529" t="str">
        <f>AF13</f>
        <v>Portugal</v>
      </c>
      <c r="AW13" s="526">
        <f>COUNTIFS($AG$13:$AG$16,AG13,$AN$13:$AN$16,AN13,$AL$13:$AL$16,AL13)</f>
        <v>4</v>
      </c>
      <c r="AX13" s="526">
        <f>(AY13*$AT$12)+(BE13*$AT$11)</f>
        <v>11000</v>
      </c>
      <c r="AY13" s="527">
        <f>RANK(AZ13,AZ13:AZ16,1)</f>
        <v>1</v>
      </c>
      <c r="AZ13" s="527">
        <f>SUM(IF(AND(AG13=AG14,AN13=AN14,AL13=AL14),BB13,0),IF(AND(AG13=AG15,AN13=AN15,AL13=AL15),BC13,0),IF(AND(AG13=AG16,AN13=AN16,AL13=AL16),BD13,0))</f>
        <v>0</v>
      </c>
      <c r="BA13" s="527">
        <v>0</v>
      </c>
      <c r="BB13" s="527">
        <f>H11</f>
        <v>0</v>
      </c>
      <c r="BC13" s="527">
        <f>H13</f>
        <v>0</v>
      </c>
      <c r="BD13" s="527">
        <f>I15</f>
        <v>0</v>
      </c>
      <c r="BE13" s="527">
        <f>RANK(BF13,BF13:BF16,1)</f>
        <v>1</v>
      </c>
      <c r="BF13" s="527">
        <f>SUM(IF(AND(AG13=AG14,AN13=AN14,AL13=AL14),BH13,0),IF(AND(AG13=AG15,AN13=AN15,AL13=AL15),BI13,0),IF(AND(AG13=AG16,AN13=AN16,AL13=AL16),BJ13,0))</f>
        <v>0</v>
      </c>
      <c r="BG13" s="527">
        <v>0</v>
      </c>
      <c r="BH13" s="527">
        <f>BB13-BA14</f>
        <v>0</v>
      </c>
      <c r="BI13" s="527">
        <f>BC13-BA15</f>
        <v>0</v>
      </c>
      <c r="BJ13" s="527">
        <f>BD13-BA16</f>
        <v>0</v>
      </c>
      <c r="BL13" s="523">
        <f>RANK(BN13,$BN$13:$BN$16)</f>
        <v>1</v>
      </c>
      <c r="BM13" s="523" t="s">
        <v>153</v>
      </c>
      <c r="BN13" s="523">
        <f>IF(AH13=0,-($AT$13*VLOOKUP(AF13,Tabla3[[ZfP4b()8G6b·$55Ma-t·%fv-ttyZxR-.R*+Fd]:[N!"kvfjM.%&amp;gk5kfmfvv)/%;V$&amp;VW]],2,FALSE)),AG13*$AT$7+AN13*$AT$8+AL13*$AT$9+AX13-($AT$13*VLOOKUP(AF13,Tabla3[[ZfP4b()8G6b·$55Ma-t·%fv-ttyZxR-.R*+Fd]:[N!"kvfjM.%&amp;gk5kfmfvv)/%;V$&amp;VW]],2,FALSE)/100))</f>
        <v>-1</v>
      </c>
      <c r="BO13" s="523" t="str">
        <f>VLOOKUP(N13,$AE$13:$AF$16,2,0)</f>
        <v>Portugal</v>
      </c>
      <c r="BP13" s="523">
        <f>VLOOKUP($BO13,$AF$13:$AO$16,10,FALSE)</f>
        <v>-1</v>
      </c>
      <c r="BR13" s="523">
        <v>1</v>
      </c>
      <c r="BS13" s="523" t="str">
        <f>VLOOKUP(BR13,$AE$13:$AF$16,2,0)</f>
        <v>Portugal</v>
      </c>
      <c r="BT13" s="523">
        <f>VLOOKUP(BS13,$AF$13:$AO$16,2,FALSE)</f>
        <v>0</v>
      </c>
      <c r="BU13" s="528">
        <f>IF(SUM($AH$13:$AH$16)=12,MIN(ABS(BP12-BP13),ABS(BP13-BP14)),100)</f>
        <v>100</v>
      </c>
      <c r="BV13" s="523">
        <f>VLOOKUP(BS13,$AF$13:$AO$16,9,FALSE)</f>
        <v>0</v>
      </c>
      <c r="BW13" s="523">
        <f>VLOOKUP(BS13,$AF$13:$AO$16,7,FALSE)</f>
        <v>0</v>
      </c>
      <c r="BX13" s="523" t="e">
        <f>IF($BY$13=$CA$12,$DC$5:$DC$8,IF($BY$13=$CB$12,$DD$5:$DD$7,IF(OR($BY$13=$CC$12,$BY$13=$CD$12),$DE$5:$DE$6,$DI$5)))</f>
        <v>#VALUE!</v>
      </c>
      <c r="BY13" s="526" t="str">
        <f>IFERROR(HLOOKUP(4,CA11:CX12,2,0),CH12)</f>
        <v>COM_1</v>
      </c>
      <c r="BZ13" s="526">
        <v>1</v>
      </c>
      <c r="CA13" s="526">
        <f t="array" ref="CA13">IF(AND($BT$13:$BT$16=$BT$13,$BU$13:$BU$16&lt;160,$AN$13:$AN$16=$AN$13,$BW$13:$BW$16=$BW$13),1,0)</f>
        <v>1</v>
      </c>
      <c r="CB13" s="526">
        <f t="array" ref="CB13">IF(AND($BT$13:$BT$15=$BT$13,$BU$13:$BU$15&lt;160,$BT$13&lt;&gt;$BT$16),1,0)</f>
        <v>0</v>
      </c>
      <c r="CC13" s="526">
        <f t="array" ref="CC13">IF(AND($BT$13:$BT$14=$BT$13,$BU$13:$BU$14&lt;160,$BT$13&lt;&gt;$BT$15),1,0)</f>
        <v>0</v>
      </c>
      <c r="CD13" s="526">
        <f t="array" ref="CD13">IF(AND($BT$13:$BT$14=$BT$13,$BU$13:$BU$14&lt;160,$BT$13&lt;&gt;$BT$15),1,0)</f>
        <v>0</v>
      </c>
      <c r="CE13" s="526">
        <f t="array" ref="CE13">IF(AND($BT$14:$BT$16=$BT$14,$BU$14:$BU$16&lt;160,$BT$13&lt;&gt;$BT$14),1,0)</f>
        <v>0</v>
      </c>
      <c r="CF13" s="526">
        <f t="array" ref="CF13">IF(AND($BT$13&lt;&gt;$BT$14,$BT$13&lt;&gt;$BT$16),1,0)</f>
        <v>0</v>
      </c>
      <c r="CG13" s="526">
        <f t="array" ref="CG13">IF(AND($BT$13&lt;&gt;$BT$14,$BT$13&lt;&gt;$BT$16),1,0)</f>
        <v>0</v>
      </c>
      <c r="CH13" s="526">
        <f t="array" ref="CH13">IF(AND($BT$13&lt;&gt;$BT$14,$BT$13&lt;&gt;$BT$16),1,0)</f>
        <v>0</v>
      </c>
      <c r="CI13" s="526">
        <f t="array" ref="CI13">IF(AND($BT$13:$BT$16=$BT$13,$BU$13:$BU$16&lt;160,$BV$13:$BV$14=$BV$13,$BV$13&lt;&gt;$BV$15),1,0)</f>
        <v>0</v>
      </c>
      <c r="CJ13" s="526">
        <f t="array" ref="CJ13">IF(AND($BT$13:$BT$16=$BT$13,$BU$13:$BU$16&lt;160,$BV$13:$BV$16=$BV$13,$BW$13=$BW$14,$BW$13&lt;&gt;$BW$15),1,0)</f>
        <v>0</v>
      </c>
      <c r="CK13" s="526">
        <f t="array" ref="CK13">IF(AND($BT$13:$BT$15=$BT$13,$BU$13:$BU$14&lt;160,$BU$15&gt;160),1,0)</f>
        <v>0</v>
      </c>
      <c r="CL13" s="526">
        <f t="array" ref="CL13">IF(AND($BT$13&lt;&gt;$BT$14,$BT$13&lt;&gt;$BT$15),1,0)</f>
        <v>0</v>
      </c>
      <c r="CM13" s="526">
        <f t="array" ref="CM13">IF(AND($BT$13&lt;&gt;$BT$14,$BT$13&lt;&gt;$BT$15),1,0)</f>
        <v>0</v>
      </c>
      <c r="CN13" s="526">
        <f t="array" ref="CN13">IF(AND($BT$13&lt;&gt;$BT$16,$BT$13:$BT$15=$BT$13,$BU$13&gt;160,$BU$14:$BU$15&lt;160),1,0)</f>
        <v>0</v>
      </c>
      <c r="CO13" s="526">
        <f t="array" ref="CO13">IF(AND($BT$13:$BT$16=$BT$13,$BU$14:$BU$16&lt;160,$BU$13&lt;&gt;$BU$14),1,0)</f>
        <v>0</v>
      </c>
      <c r="CP13" s="526">
        <f t="array" ref="CP13">IF(AND($BT$13:$BT$16=$BT$13,$BU$13:$BU$15&lt;160,$BU$13&lt;&gt;$BU$16),1,0)</f>
        <v>0</v>
      </c>
      <c r="CQ13" s="526">
        <f t="array" ref="CQ13">IF(AND($BT$13:$BT$16=$BT$13,$BU$13:$BU$14&gt;160,$BU$15:$BU$16&lt;160,$BV$13:$BV$16=$BV$13,$BW$13&gt;$BW$14,$BW$13&gt;$BW$15,$BW$13&gt;$BW$16),1,0)</f>
        <v>0</v>
      </c>
      <c r="CR13" s="526">
        <f t="array" ref="CR13">IF(AND($BT$13:$BT$16=$BT$13,$BU$13&gt;160,$BU$14:$BU$15&lt;160,$BU$16&gt;160,$BV$13:$BV$16=$BV$13,$BW$13&gt;$BW$14,$BW$13&gt;$BW$15,$BW$13&gt;$BW$16),1,0)</f>
        <v>0</v>
      </c>
      <c r="CS13" s="526">
        <f t="array" ref="CS13">IF(AND($BT$13:$BT$16=$BT$13,$BU$13:$BU$14&lt;160,$BU$15:$BU$16&gt;160,$BV$13:$BV$16=$BV$13,$BW$13=$BW$14,$BW$13&gt;$BW$15,$BW$13&gt;$BW$16),1,0)</f>
        <v>0</v>
      </c>
      <c r="CT13" s="526">
        <f t="array" ref="CT13">IF(AND($BT$13:$BT$16=$BT$13,$BU$13:$BU$14&gt;160,$BU$15:$BU$16&lt;160,$BV$13:$BV$16=$BV$13,$BW$13&gt;$BW$14,$BW$14:$BW$16=$BW$14),1,0)</f>
        <v>0</v>
      </c>
      <c r="CU13" s="526">
        <f t="array" ref="CU13">IF(AND($BT$13:$BT$16=$BT$13,$BU$13:$BU$14&lt;160,$BU$15:$BU$16&gt;160,$BV$13:$BV$16=$BV$13,$BW$13:$BW$15=$BW$13,$BW$13&gt;$BW$16),1,0)</f>
        <v>0</v>
      </c>
      <c r="CV13" s="526">
        <f t="array" ref="CV13">IF(AND($BT$13:$BT$16=$BT$13,$BU$13&gt;160,$BU$16&gt;160,$BU$14:$BU$15&lt;160,$BV$13:$BV$16=$BV$13,$BW$13&gt;$BW$14:$BW$16),1,0)</f>
        <v>0</v>
      </c>
    </row>
    <row r="14" spans="1:116" ht="15" customHeight="1" x14ac:dyDescent="0.3">
      <c r="A14" s="197"/>
      <c r="B14" s="581"/>
      <c r="C14" s="244">
        <v>43271</v>
      </c>
      <c r="D14" s="245">
        <v>0.83333333333333337</v>
      </c>
      <c r="E14" s="246" t="s">
        <v>105</v>
      </c>
      <c r="F14" s="80" t="s">
        <v>167</v>
      </c>
      <c r="G14" s="247"/>
      <c r="H14" s="479"/>
      <c r="I14" s="479"/>
      <c r="J14" s="248"/>
      <c r="K14" s="103" t="s">
        <v>156</v>
      </c>
      <c r="L14" s="205">
        <f t="shared" si="16"/>
        <v>0</v>
      </c>
      <c r="M14" s="240"/>
      <c r="N14" s="50">
        <v>2</v>
      </c>
      <c r="O14" s="49" t="str">
        <f>VLOOKUP(N14,$AD$13:$AF$16,3,0)</f>
        <v>España</v>
      </c>
      <c r="P14" s="41">
        <f>VLOOKUP(O14,AF13:AO16,2,FALSE)</f>
        <v>0</v>
      </c>
      <c r="Q14" s="41">
        <f>VLOOKUP(O14,AF13:AO16,3,FALSE)</f>
        <v>0</v>
      </c>
      <c r="R14" s="41">
        <f>VLOOKUP(O14,AF13:AO16,4,FALSE)</f>
        <v>0</v>
      </c>
      <c r="S14" s="41">
        <f>VLOOKUP(O14,AF13:AO16,5,FALSE)</f>
        <v>0</v>
      </c>
      <c r="T14" s="41">
        <f>VLOOKUP(O14,AF13:AO16,6,FALSE)</f>
        <v>0</v>
      </c>
      <c r="U14" s="41">
        <f>VLOOKUP(O14,AF13:AO16,7,FALSE)</f>
        <v>0</v>
      </c>
      <c r="V14" s="41">
        <f>VLOOKUP(O14,AF13:AO16,8,FALSE)</f>
        <v>0</v>
      </c>
      <c r="W14" s="51">
        <f>VLOOKUP(O14,AF13:AO16,9,FALSE)</f>
        <v>0</v>
      </c>
      <c r="X14" s="30">
        <f t="shared" ref="X14:X16" si="19">IF(SUM($AH$13:$AH$16)=12,MIN(ABS(BP13-BP14),ABS(BP14-BP15)),100)</f>
        <v>100</v>
      </c>
      <c r="Y14" s="218" t="str">
        <f t="shared" ref="Y14:Y16" si="20">IF(AND(X14&gt;=0,X14&lt;90),VLOOKUP(N14,$BL$13:$BM$16,2,0),"")</f>
        <v/>
      </c>
      <c r="Z14" s="221"/>
      <c r="AA14" s="31"/>
      <c r="AB14" s="31"/>
      <c r="AC14" s="522">
        <f t="shared" ref="AC14:AC16" si="21">VLOOKUP(O14,$AF$13:$AO$16,10,FALSE)</f>
        <v>-2</v>
      </c>
      <c r="AD14" s="526">
        <f t="shared" ref="AD14:AD16" si="22">RANK(AR14,$AR$13:$AR$16)</f>
        <v>2</v>
      </c>
      <c r="AE14" s="526">
        <f>RANK(AO14,$AO$13:$AO$16)</f>
        <v>2</v>
      </c>
      <c r="AF14" s="523" t="s">
        <v>156</v>
      </c>
      <c r="AG14" s="526">
        <f>AI14*3+AJ14*1+AK14*0</f>
        <v>0</v>
      </c>
      <c r="AH14" s="526">
        <f t="shared" ref="AH14:AH16" si="23">COUNTIFS($F$11:$F$16,AF14,$H$11:$H$16,"&lt;&gt;",$I$11:$I$16,"&lt;&gt;")+COUNTIFS($K$11:$K$16,AF14,$I$11:$I$16,"&lt;&gt;",$H$11:$H$16,"&lt;&gt;")</f>
        <v>0</v>
      </c>
      <c r="AI14" s="526">
        <f t="array" ref="AI14">SUM((F$11:F$16=AF14)*(H$11:H$16&lt;&gt;"")*(I$11:I$16&lt;&gt;"")*(H$11:H$16&gt;I$11:I$16),(K$11:K$16=AF14)*(H$11:H$16&lt;&gt;"")*(I$11:I$16&lt;&gt;"")*(H$11:H$16&lt;I$11:I$16))</f>
        <v>0</v>
      </c>
      <c r="AJ14" s="526">
        <f t="array" ref="AJ14">SUM((F$11:F$16=AF14)*(H$11:H$16&lt;&gt;"")*(I$11:I$16&lt;&gt;"")*(H$11:H$16=I$11:I$16),(K$11:K$16=AF14)*(I$11:I$16&lt;&gt;"")*(H$11:H$16&lt;&gt;"")*(H$11:H$16=I$11:I$16))</f>
        <v>0</v>
      </c>
      <c r="AK14" s="526">
        <f t="array" ref="AK14">SUM((F$11:F$16=AF14)*(I$11:I$16&lt;&gt;"")*(H$11:H$16&lt;&gt;"")*(H$11:H$16&lt;I$11:I$16),(H$11:H$16&lt;&gt;"")*(K$11:K$16=AF14)*(I$11:I$16&lt;&gt;"")*(H$11:H$16&gt;I$11:I$16))</f>
        <v>0</v>
      </c>
      <c r="AL14" s="526">
        <f t="array" ref="AL14">SUMIFS($H$11:$H$16,$F$11:$F$16,AF14,$H$11:$H$16,"&lt;&gt;",$I$11:$I$16,"&lt;&gt;")+SUMIFS($I$11:$I$16,$K$11:$K$16,AF14,$H$11:$H$16,"&lt;&gt;",$I$11:$I$16,"&lt;&gt;")</f>
        <v>0</v>
      </c>
      <c r="AM14" s="526">
        <f t="array" ref="AM14">SUMIFS($H$11:$H$16,$K$11:$K$16,AF14,$H$11:$H$16,"&lt;&gt;",$I$11:$I$16,"&lt;&gt;")+SUMIFS($I$11:$I$16,$F$11:$F$16,AF14,$H$11:$H$16,"&lt;&gt;",$I$11:$I$16,"&lt;&gt;")</f>
        <v>0</v>
      </c>
      <c r="AN14" s="526">
        <f>AL14-AM14</f>
        <v>0</v>
      </c>
      <c r="AO14" s="526">
        <f>IF(AH14=0,-($AT$13*VLOOKUP(AF14,Tabla3[[ZfP4b()8G6b·$55Ma-t·%fv-ttyZxR-.R*+Fd]:[N!"kvfjM.%&amp;gk5kfmfvv)/%;V$&amp;VW]],2,FALSE)),AG14*$AT$7+AN14*$AT$8+AL14*$AT$9+AX14-($AT$13*VLOOKUP(AF14,Tabla3[[ZfP4b()8G6b·$55Ma-t·%fv-ttyZxR-.R*+Fd]:[N!"kvfjM.%&amp;gk5kfmfvv)/%;V$&amp;VW]],2,FALSE)/100))</f>
        <v>-2</v>
      </c>
      <c r="AP14" s="526">
        <f>AE14</f>
        <v>2</v>
      </c>
      <c r="AQ14" s="526"/>
      <c r="AR14" s="526">
        <f t="shared" ref="AR14:AR16" si="24">IFERROR(AO14-VLOOKUP(AF14,$Y$13:$Z$16,2,0),AO14)</f>
        <v>-2</v>
      </c>
      <c r="AS14" s="526"/>
      <c r="AT14" s="526"/>
      <c r="AU14" s="526"/>
      <c r="AV14" s="529" t="str">
        <f>AF14</f>
        <v>España</v>
      </c>
      <c r="AW14" s="526">
        <f t="shared" ref="AW14:AW16" si="25">COUNTIFS($AG$13:$AG$16,AG14,$AN$13:$AN$16,AN14,$AL$13:$AL$16,AL14)</f>
        <v>4</v>
      </c>
      <c r="AX14" s="526">
        <f>(AY14*$AT$12)+(BE14*$AT$11)</f>
        <v>11000</v>
      </c>
      <c r="AY14" s="527">
        <f>RANK(AZ14,AZ13:AZ16,1)</f>
        <v>1</v>
      </c>
      <c r="AZ14" s="527">
        <f>SUM(IF(AND(AG14=AG15,AN14=AN15,AL14=AL15),BC14,0),IF(AND(AG14=AG16,AN14=AN16,AL14=AL16),BD14,0),IF(AND(AG14=AG13,AN14=AN13,AL14=AL13),BA14,0))</f>
        <v>0</v>
      </c>
      <c r="BA14" s="527">
        <f>I11</f>
        <v>0</v>
      </c>
      <c r="BB14" s="527">
        <v>0</v>
      </c>
      <c r="BC14" s="527">
        <f>H16</f>
        <v>0</v>
      </c>
      <c r="BD14" s="527">
        <f>I14</f>
        <v>0</v>
      </c>
      <c r="BE14" s="527">
        <f>RANK(BF14,BF13:BF16,1)</f>
        <v>1</v>
      </c>
      <c r="BF14" s="527">
        <f>SUM(IF(AND(AG14=AG15,AN14=AN15,AL14=AL15),BI14,0),IF(AND(AG14=AG16,AN14=AN16,AL14=AL16),BJ14,0),IF(AND(AG14=AG13,AN14=AN13,AL14=AL13),BG14,0))</f>
        <v>0</v>
      </c>
      <c r="BG14" s="527">
        <f>BA14-BB13</f>
        <v>0</v>
      </c>
      <c r="BH14" s="527">
        <v>0</v>
      </c>
      <c r="BI14" s="527">
        <f>BC14-BB15</f>
        <v>0</v>
      </c>
      <c r="BJ14" s="527">
        <f>BD14-BB16</f>
        <v>0</v>
      </c>
      <c r="BL14" s="523">
        <f t="shared" ref="BL14:BL16" si="26">RANK(BN14,$BN$13:$BN$16)</f>
        <v>2</v>
      </c>
      <c r="BM14" s="523" t="s">
        <v>156</v>
      </c>
      <c r="BN14" s="523">
        <f>IF(AH14=0,-($AT$13*VLOOKUP(AF14,Tabla3[[ZfP4b()8G6b·$55Ma-t·%fv-ttyZxR-.R*+Fd]:[N!"kvfjM.%&amp;gk5kfmfvv)/%;V$&amp;VW]],2,FALSE)),AG14*$AT$7+AN14*$AT$8+AL14*$AT$9+AX14-($AT$13*VLOOKUP(AF14,Tabla3[[ZfP4b()8G6b·$55Ma-t·%fv-ttyZxR-.R*+Fd]:[N!"kvfjM.%&amp;gk5kfmfvv)/%;V$&amp;VW]],2,FALSE)/100))</f>
        <v>-2</v>
      </c>
      <c r="BO14" s="523" t="str">
        <f t="shared" ref="BO14:BO16" si="27">VLOOKUP(N14,$AE$13:$AF$16,2,0)</f>
        <v>España</v>
      </c>
      <c r="BP14" s="523">
        <f t="shared" ref="BP14:BP16" si="28">VLOOKUP($BO14,$AF$13:$AO$16,10,FALSE)</f>
        <v>-2</v>
      </c>
      <c r="BR14" s="523">
        <v>2</v>
      </c>
      <c r="BS14" s="523" t="str">
        <f t="shared" ref="BS14:BS16" si="29">VLOOKUP(BR14,$AE$13:$AF$16,2,0)</f>
        <v>España</v>
      </c>
      <c r="BT14" s="523">
        <f t="shared" ref="BT14:BT16" si="30">VLOOKUP(BS14,$AF$13:$AO$16,2,FALSE)</f>
        <v>0</v>
      </c>
      <c r="BU14" s="528">
        <f t="shared" ref="BU14:BU16" si="31">IF(SUM($AH$13:$AH$16)=12,MIN(ABS(BP13-BP14),ABS(BP14-BP15)),100)</f>
        <v>100</v>
      </c>
      <c r="BV14" s="523">
        <f t="shared" ref="BV14:BV16" si="32">VLOOKUP(BS14,$AF$13:$AO$16,9,FALSE)</f>
        <v>0</v>
      </c>
      <c r="BW14" s="523">
        <f t="shared" ref="BW14:BW16" si="33">VLOOKUP(BS14,$AF$13:$AO$16,7,FALSE)</f>
        <v>0</v>
      </c>
      <c r="BX14" s="523" t="e">
        <f>IF($BY$13=$CA$12,$DC$5:$DC$8,IF($BY$13=$CB$12,$DD$5:$DD$7,IF(OR($BY$13=$CC$12,$BY$13=$CD$12),$DE$5:$DE$6,IF($BY$13=$CE$12,$DF$5:$DF$7,(IF($BY$13=$CF$12,$DH$5:$DH$6,$DJ$5))))))</f>
        <v>#VALUE!</v>
      </c>
      <c r="BZ14" s="526">
        <v>2</v>
      </c>
      <c r="CA14" s="526">
        <f t="array" ref="CA14">IF(AND($BT$13:$BT$16=$BT$14,$BU$13:$BU$16&lt;160,$AN$13:$AN$16=$AN$14,$BW$13:$BW$16=$BW$14),1,0)</f>
        <v>1</v>
      </c>
      <c r="CB14" s="526">
        <f t="array" ref="CB14">IF(AND($BT$13:$BT$15=$BT$14,$BU$13:$BU$15&lt;160,$BT$14&lt;&gt;$BT$16),1,0)</f>
        <v>0</v>
      </c>
      <c r="CC14" s="526">
        <f t="array" ref="CC14">IF(AND($BT$13:$BT$14=$BT$13,$BU$13:$BU$14&lt;160,$BT$13&lt;&gt;$BT$15),1,0)</f>
        <v>0</v>
      </c>
      <c r="CD14" s="526">
        <f t="array" ref="CD14">IF(AND($BT$13:$BT$14=$BT$13,$BU$13:$BU$14&lt;160,$BT$13&lt;&gt;$BT$15),1,0)</f>
        <v>0</v>
      </c>
      <c r="CE14" s="526">
        <f t="array" ref="CE14">IF(AND($BT$14:$BT$16=$BT$14,$BU$14:$BU$16&lt;160,$BT$13&lt;&gt;$BT$14),1,0)</f>
        <v>0</v>
      </c>
      <c r="CF14" s="526">
        <f t="array" ref="CF14">IF(AND($BT$14:$BT$15=$BT$14,$BU$14:$BU$15&lt;160,$BT$14&lt;&gt;$BT$13,$BT$14&lt;&gt;$BT$16),1,0)</f>
        <v>0</v>
      </c>
      <c r="CG14" s="526">
        <f t="array" ref="CG14">IF(AND($BT$14&lt;&gt;$BT$13,$BT$14&lt;&gt;$BT$15),1,0)</f>
        <v>0</v>
      </c>
      <c r="CH14" s="526">
        <f t="array" ref="CH14">IF(AND($BT$14&lt;&gt;$BT$13,$BT$14&lt;&gt;$BT$15),1,0)</f>
        <v>0</v>
      </c>
      <c r="CI14" s="526">
        <f t="array" ref="CI14">IF(AND($BT$13:$BT$16=$BT$13,$BU$13:$BU$16&lt;160,$BV$13:$BV$14=$BV$13,$BV$14&lt;&gt;$BV$15),1,0)</f>
        <v>0</v>
      </c>
      <c r="CJ14" s="526">
        <f t="array" ref="CJ14">IF(AND($BT$13:$BT$16=$BT$13,$BU$13:$BU$16&lt;160,$BV$13:$BV$16=$BV$13,$BW$13=$BW$14,$BW$14&lt;&gt;$BW$15),1,0)</f>
        <v>0</v>
      </c>
      <c r="CK14" s="526">
        <f t="array" ref="CK14">IF(AND($BT$13:$BT$15=$BT$14,$BU$13:$BU$14&lt;160,$BU$15&gt;160),1,0)</f>
        <v>0</v>
      </c>
      <c r="CL14" s="526">
        <f t="array" ref="CL14">IF(AND($BT$14&lt;&gt;$BT$13,$BT$14:$BT$16=$BT$14,$BU$14&gt;160,$BU$15:$BU$16&lt;160),1,0)</f>
        <v>0</v>
      </c>
      <c r="CM14" s="526">
        <f t="array" ref="CM14">IF(AND($BT$14&lt;&gt;$BT$13,$BT$14:$BT$16=$BT$14,$BU$16&gt;160,$BU$14:$BU$15&lt;160),1,0)</f>
        <v>0</v>
      </c>
      <c r="CN14" s="526">
        <f t="array" ref="CN14">IF(AND($BT$14&lt;&gt;$BT$16,$BT$13:$BT$15=$BT$14,$BU$13&gt;160,$BU$14:$BU$15&lt;160),1,0)</f>
        <v>0</v>
      </c>
      <c r="CO14" s="526">
        <f t="array" ref="CO14">IF(AND($BT$13:$BT$16=$BT$14,$BU$14:$BU$16&lt;160,$BU$13&lt;&gt;$BU$14),1,0)</f>
        <v>0</v>
      </c>
      <c r="CP14" s="526">
        <f t="array" ref="CP14">IF(AND($BT$13:$BT$16=$BT$14,$BU$13:$BU$15&lt;160,$BU$14&lt;&gt;$BU$16),1,0)</f>
        <v>0</v>
      </c>
      <c r="CQ14" s="526">
        <f t="array" ref="CQ14">IF(AND($BT$13:$BT$16=$BT$14,$BU$13:$BU$14&gt;160,$BU$15:$BU$16&lt;160,$BV$13:$BV$16=$BV$14,$BW$13&gt;$BW$14,$BW$14&gt;$BW$15,$BW$14&gt;$BW$16),1,0)</f>
        <v>0</v>
      </c>
      <c r="CR14" s="526">
        <f t="array" ref="CR14">IF(AND($BT$13:$BT$16=$BT$14,$BU$13&gt;160,$BU$14:$BU$15&lt;160,$BU$16&gt;160,$BV$13:$BV$16=$BV$14,$BW$13&gt;$BW$14,$BW$14=$BW$15,$BW$14&gt;$BW$16),1,0)</f>
        <v>0</v>
      </c>
      <c r="CS14" s="526">
        <f t="array" ref="CS14">IF(AND($BT$13:$BT$16=$BT$14,$BU$13:$BU$14&lt;160,$BU$15:$BU$16&gt;160,$BV$13:$BV$16=$BV$14,$BW$13=$BW$14,$BW$14&gt;$BW$15,$BW$14&gt;$BW$16),1,0)</f>
        <v>0</v>
      </c>
      <c r="CT14" s="526">
        <f t="array" ref="CT14">IF(AND($BT$13:$BT$16=$BT$14,$BU$13:$BU$14&gt;160,$BU$15:$BU$16&lt;160,$BV$13:$BV$16=$BV$14,$BW$13&gt;$BW$14,$BW$14:$BW$16=$BW$14),1,0)</f>
        <v>0</v>
      </c>
      <c r="CU14" s="526">
        <f t="array" ref="CU14">IF(AND($BT$13:$BT$16=$BT$14,$BU$13:$BU$14&lt;160,$BU$15:$BU$16&gt;160,$BV$13:$BV$16=$BV$14,$BW$13:$BW$15=$BW$14,$BW$14&gt;$BW$16),1,0)</f>
        <v>0</v>
      </c>
      <c r="CV14" s="526">
        <f t="array" ref="CV14">IF(AND($BT$13:$BT$16=$BT$14,$BU$13&gt;160,$BU$16&gt;160,$BU$14:$BU$15&lt;160,$BV$13:$BV$16=$BV$14,$BW$13&gt;$BW$14:$BW$16,$BW$14:$BW$16=$BW$14),1,0)</f>
        <v>0</v>
      </c>
    </row>
    <row r="15" spans="1:116" ht="15" customHeight="1" x14ac:dyDescent="0.3">
      <c r="A15" s="197"/>
      <c r="B15" s="581"/>
      <c r="C15" s="244">
        <v>43276</v>
      </c>
      <c r="D15" s="245">
        <v>0.83333333333333337</v>
      </c>
      <c r="E15" s="246" t="s">
        <v>104</v>
      </c>
      <c r="F15" s="81" t="s">
        <v>167</v>
      </c>
      <c r="G15" s="247"/>
      <c r="H15" s="479"/>
      <c r="I15" s="479"/>
      <c r="J15" s="248"/>
      <c r="K15" s="103" t="s">
        <v>153</v>
      </c>
      <c r="L15" s="205">
        <f t="shared" si="16"/>
        <v>0</v>
      </c>
      <c r="M15" s="240"/>
      <c r="N15" s="42">
        <v>3</v>
      </c>
      <c r="O15" s="40" t="str">
        <f>VLOOKUP(N15,$AD$13:$AF$16,3,0)</f>
        <v>Marruecos</v>
      </c>
      <c r="P15" s="41">
        <f>VLOOKUP(O15,AF13:AO16,2,FALSE)</f>
        <v>0</v>
      </c>
      <c r="Q15" s="39">
        <f>VLOOKUP(O15,AF13:AO16,3,FALSE)</f>
        <v>0</v>
      </c>
      <c r="R15" s="39">
        <f>VLOOKUP(O15,AF13:AO16,4,FALSE)</f>
        <v>0</v>
      </c>
      <c r="S15" s="39">
        <f>VLOOKUP(O15,AF13:AO16,5,FALSE)</f>
        <v>0</v>
      </c>
      <c r="T15" s="39">
        <f>VLOOKUP(O15,AF13:AO16,6,FALSE)</f>
        <v>0</v>
      </c>
      <c r="U15" s="39">
        <f>VLOOKUP(O15,AF13:AO16,7,FALSE)</f>
        <v>0</v>
      </c>
      <c r="V15" s="39">
        <f>VLOOKUP(O15,AF13:AO16,8,FALSE)</f>
        <v>0</v>
      </c>
      <c r="W15" s="47">
        <f>VLOOKUP(O15,AF13:AO16,9,FALSE)</f>
        <v>0</v>
      </c>
      <c r="X15" s="30">
        <f t="shared" si="19"/>
        <v>100</v>
      </c>
      <c r="Y15" s="218" t="str">
        <f t="shared" si="20"/>
        <v/>
      </c>
      <c r="Z15" s="221"/>
      <c r="AA15" s="31"/>
      <c r="AB15" s="31"/>
      <c r="AC15" s="522">
        <f t="shared" si="21"/>
        <v>-3</v>
      </c>
      <c r="AD15" s="526">
        <f t="shared" si="22"/>
        <v>3</v>
      </c>
      <c r="AE15" s="526">
        <f>RANK(AO15,$AO$13:$AO$16)</f>
        <v>3</v>
      </c>
      <c r="AF15" s="523" t="s">
        <v>171</v>
      </c>
      <c r="AG15" s="526">
        <f>AI15*3+AJ15*1+AK15*0</f>
        <v>0</v>
      </c>
      <c r="AH15" s="526">
        <f t="shared" si="23"/>
        <v>0</v>
      </c>
      <c r="AI15" s="526">
        <f t="array" ref="AI15">SUM((F$11:F$16=AF15)*(H$11:H$16&lt;&gt;"")*(I$11:I$16&lt;&gt;"")*(H$11:H$16&gt;I$11:I$16),(K$11:K$16=AF15)*(H$11:H$16&lt;&gt;"")*(I$11:I$16&lt;&gt;"")*(H$11:H$16&lt;I$11:I$16))</f>
        <v>0</v>
      </c>
      <c r="AJ15" s="526">
        <f t="array" ref="AJ15">SUM((F$11:F$16=AF15)*(H$11:H$16&lt;&gt;"")*(I$11:I$16&lt;&gt;"")*(H$11:H$16=I$11:I$16),(K$11:K$16=AF15)*(I$11:I$16&lt;&gt;"")*(H$11:H$16&lt;&gt;"")*(H$11:H$16=I$11:I$16))</f>
        <v>0</v>
      </c>
      <c r="AK15" s="526">
        <f t="array" ref="AK15">SUM((F$11:F$16=AF15)*(I$11:I$16&lt;&gt;"")*(H$11:H$16&lt;&gt;"")*(H$11:H$16&lt;I$11:I$16),(H$11:H$16&lt;&gt;"")*(K$11:K$16=AF15)*(I$11:I$16&lt;&gt;"")*(H$11:H$16&gt;I$11:I$16))</f>
        <v>0</v>
      </c>
      <c r="AL15" s="526">
        <f t="array" ref="AL15">SUMIFS($H$11:$H$16,$F$11:$F$16,AF15,$H$11:$H$16,"&lt;&gt;",$I$11:$I$16,"&lt;&gt;")+SUMIFS($I$11:$I$16,$K$11:$K$16,AF15,$H$11:$H$16,"&lt;&gt;",$I$11:$I$16,"&lt;&gt;")</f>
        <v>0</v>
      </c>
      <c r="AM15" s="526">
        <f t="array" ref="AM15">SUMIFS($H$11:$H$16,$K$11:$K$16,AF15,$H$11:$H$16,"&lt;&gt;",$I$11:$I$16,"&lt;&gt;")+SUMIFS($I$11:$I$16,$F$11:$F$16,AF15,$H$11:$H$16,"&lt;&gt;",$I$11:$I$16,"&lt;&gt;")</f>
        <v>0</v>
      </c>
      <c r="AN15" s="526">
        <f>AL15-AM15</f>
        <v>0</v>
      </c>
      <c r="AO15" s="526">
        <f>IF(AH15=0,-($AT$13*VLOOKUP(AF15,Tabla3[[ZfP4b()8G6b·$55Ma-t·%fv-ttyZxR-.R*+Fd]:[N!"kvfjM.%&amp;gk5kfmfvv)/%;V$&amp;VW]],2,FALSE)),AG15*$AT$7+AN15*$AT$8+AL15*$AT$9+AX15-($AT$13*VLOOKUP(AF15,Tabla3[[ZfP4b()8G6b·$55Ma-t·%fv-ttyZxR-.R*+Fd]:[N!"kvfjM.%&amp;gk5kfmfvv)/%;V$&amp;VW]],2,FALSE)/100))</f>
        <v>-3</v>
      </c>
      <c r="AP15" s="526">
        <f>AE15</f>
        <v>3</v>
      </c>
      <c r="AQ15" s="526"/>
      <c r="AR15" s="526">
        <f t="shared" si="24"/>
        <v>-3</v>
      </c>
      <c r="AS15" s="526"/>
      <c r="AT15" s="526"/>
      <c r="AU15" s="526"/>
      <c r="AV15" s="529" t="str">
        <f>AF15</f>
        <v>Marruecos</v>
      </c>
      <c r="AW15" s="526">
        <f t="shared" si="25"/>
        <v>4</v>
      </c>
      <c r="AX15" s="526">
        <f>(AY15*$AT$12)+(BE15*$AT$11)</f>
        <v>11000</v>
      </c>
      <c r="AY15" s="527">
        <f>RANK(AZ15,AZ13:AZ16,1)</f>
        <v>1</v>
      </c>
      <c r="AZ15" s="527">
        <f>SUM(IF(AND(AG15=AG16,AN15=AN16,AL15=AL16),BD15,0),IF(AND(AG15=AG13,AN15=AN13,AL15=AL13),BA15,0),IF(AND(AG15=AG14,AN15=AN14,AL15=AL14),BB15,0))</f>
        <v>0</v>
      </c>
      <c r="BA15" s="527">
        <f>I13</f>
        <v>0</v>
      </c>
      <c r="BB15" s="527">
        <f>I16</f>
        <v>0</v>
      </c>
      <c r="BC15" s="527">
        <v>0</v>
      </c>
      <c r="BD15" s="527">
        <f>H12</f>
        <v>0</v>
      </c>
      <c r="BE15" s="527">
        <f>RANK(BF15,BF13:BF16,1)</f>
        <v>1</v>
      </c>
      <c r="BF15" s="527">
        <f>SUM(IF(AND(AG15=AG16,AN15=AN16,AL15=AL16),BJ15,0),IF(AND(AG15=AG13,AN15=AN13,AL15=AL13),BG15,0),IF(AND(AG15=AG14,AN15=AN14,AL15=AL14),BH15,0))</f>
        <v>0</v>
      </c>
      <c r="BG15" s="527">
        <f>BA15-BC13</f>
        <v>0</v>
      </c>
      <c r="BH15" s="527">
        <f>BB15-BC14</f>
        <v>0</v>
      </c>
      <c r="BI15" s="527">
        <v>0</v>
      </c>
      <c r="BJ15" s="527">
        <f>BD15-BC16</f>
        <v>0</v>
      </c>
      <c r="BL15" s="523">
        <f t="shared" si="26"/>
        <v>3</v>
      </c>
      <c r="BM15" s="523" t="s">
        <v>171</v>
      </c>
      <c r="BN15" s="523">
        <f>IF(AH15=0,-($AT$13*VLOOKUP(AF15,Tabla3[[ZfP4b()8G6b·$55Ma-t·%fv-ttyZxR-.R*+Fd]:[N!"kvfjM.%&amp;gk5kfmfvv)/%;V$&amp;VW]],2,FALSE)),AG15*$AT$7+AN15*$AT$8+AL15*$AT$9+AX15-($AT$13*VLOOKUP(AF15,Tabla3[[ZfP4b()8G6b·$55Ma-t·%fv-ttyZxR-.R*+Fd]:[N!"kvfjM.%&amp;gk5kfmfvv)/%;V$&amp;VW]],2,FALSE)/100))</f>
        <v>-3</v>
      </c>
      <c r="BO15" s="523" t="str">
        <f t="shared" si="27"/>
        <v>Marruecos</v>
      </c>
      <c r="BP15" s="523">
        <f t="shared" si="28"/>
        <v>-3</v>
      </c>
      <c r="BR15" s="523">
        <v>3</v>
      </c>
      <c r="BS15" s="523" t="str">
        <f t="shared" si="29"/>
        <v>Marruecos</v>
      </c>
      <c r="BT15" s="523">
        <f t="shared" si="30"/>
        <v>0</v>
      </c>
      <c r="BU15" s="528">
        <f t="shared" si="31"/>
        <v>100</v>
      </c>
      <c r="BV15" s="523">
        <f t="shared" si="32"/>
        <v>0</v>
      </c>
      <c r="BW15" s="523">
        <f t="shared" si="33"/>
        <v>0</v>
      </c>
      <c r="BX15" s="523" t="e">
        <f>IF($BY$13=$CA$12,$DC$5:$DC$8,IF($BY$13=$CB$12,$DD$5:$DD$7,IF(OR($BY$13=$CC$12,$BY$13=$CG$12),$DG$5:$DG$6,IF($BY$13=$CE$12,$DF$5:$DF$7,(IF($BY$13=$CF$12,$DH$5:$DH$6,$DK$5))))))</f>
        <v>#VALUE!</v>
      </c>
      <c r="BZ15" s="526">
        <v>3</v>
      </c>
      <c r="CA15" s="526">
        <f t="array" ref="CA15">IF(AND($BT$13:$BT$16=$BT$15,$BU$13:$BU$16&lt;160,$AN$13:$AN$16=$AN$15,$BW$13:$BW$16=$BW$15),1,0)</f>
        <v>1</v>
      </c>
      <c r="CB15" s="526">
        <f t="array" ref="CB15">IF(AND($BT$13:$BT$15=$BT$15,$BU$13:$BU$15&lt;160,$BT$15&lt;&gt;$BT$16),1,0)</f>
        <v>0</v>
      </c>
      <c r="CC15" s="526">
        <f t="array" ref="CC15">IF(AND($BT$15:$BT$16=$BT$15,$BU$15:$BU$16&lt;160,$BT$15&lt;&gt;$BT$14),1,0)</f>
        <v>0</v>
      </c>
      <c r="CD15" s="526">
        <f t="array" ref="CD15">IF(OR(AND($BT$15&lt;&gt;$BT$14,$BT$15&lt;&gt;$BT$16),AND($BT$15&lt;&gt;$BT$14,$BT$15=$BT$16,$BU$15&gt;160,$BU$16&gt;160)),1,0)</f>
        <v>0</v>
      </c>
      <c r="CE15" s="526">
        <f t="array" ref="CE15">IF(AND($BT$14:$BT$16=$BT$14,$BU$14:$BU$16&lt;160,$BT$13&lt;&gt;$BT$15),1,0)</f>
        <v>0</v>
      </c>
      <c r="CF15" s="526">
        <f t="array" ref="CF15">IF(AND($BT$14:$BT$15=$BT$15,$BU$14:$BU$15&lt;160,$BT$15&lt;&gt;$BT$13,$BT$15&lt;&gt;$BT$16),1,0)</f>
        <v>0</v>
      </c>
      <c r="CG15" s="526">
        <f t="array" ref="CG15">IF(AND($BT$15:$BT$16=$BT$15,$BU$15:$BU$16&lt;160,$BT$15&lt;&gt;$BT$14),1,0)</f>
        <v>0</v>
      </c>
      <c r="CH15" s="526">
        <f t="array" ref="CH15">IF(AND($BT$15&lt;&gt;$BT$14,$BT$15&lt;&gt;$BT$16),1,0)</f>
        <v>0</v>
      </c>
      <c r="CI15" s="526">
        <f t="array" ref="CI15">IF(AND($BT$13:$BT$16=$BT$13,$BU$13:$BU$16&lt;160,$BV$15:$BV$16=$BV$15,$BV$14&lt;&gt;$BV$15),1,0)</f>
        <v>0</v>
      </c>
      <c r="CJ15" s="526">
        <f t="array" ref="CJ15">IF(AND($BT$13:$BT$16=$BT$13,$BU$13:$BU$16&lt;160,$BV$13:$BV$16=$BV$13,$BW$15=$BW$16,$BW$14&lt;&gt;$BW$15),1,0)</f>
        <v>0</v>
      </c>
      <c r="CK15" s="526">
        <f t="array" ref="CK15">IF(AND($BT$13:$BT$15=$BT$15,$BU$13:$BU$14&lt;160,$BU$15&gt;160),1,0)</f>
        <v>0</v>
      </c>
      <c r="CL15" s="526">
        <f t="array" ref="CL15">IF(AND($BT$14&lt;&gt;$BT$13,$BT$14:$BT$16=$BT$15,$BU$14&gt;160,$BU$15:$BU$16&lt;160),1,0)</f>
        <v>0</v>
      </c>
      <c r="CM15" s="526">
        <f t="array" ref="CM15">IF(AND($BT$14&lt;&gt;$BT$13,$BT$14:$BT$16=$BT$14,$BU$16&gt;160,$BU$14:$BU$15&lt;160),1,0)</f>
        <v>0</v>
      </c>
      <c r="CN15" s="526">
        <f t="array" ref="CN15">IF(AND($BT$15&lt;&gt;$BT$16,$BT$13:$BT$15=$BT$15,$BU$13&gt;160,$BU$14:$BU$15&lt;160),1,0)</f>
        <v>0</v>
      </c>
      <c r="CO15" s="526">
        <f t="array" ref="CO15">IF(AND($BT$13:$BT$16=$BT$14,$BU$14:$BU$16&lt;160,$BU$13&lt;&gt;$BU$15),1,0)</f>
        <v>0</v>
      </c>
      <c r="CP15" s="526">
        <f t="array" ref="CP15">IF(AND($BT$13:$BT$16=$BT$15,$BU$13:$BU$15&lt;160,$BU$15&lt;&gt;$BU$16),1,0)</f>
        <v>0</v>
      </c>
      <c r="CQ15" s="526">
        <f t="array" ref="CQ15">IF(AND($BT$13:$BT$16=$BT$15,$BU$13:$BU$14&gt;160,$BU$15:$BU$16&lt;160,$BV$13:$BV$16=$BV$15,$BW$13&gt;$BW$14,$BW$14&gt;$BW$15,$BW$15=$BW$16),1,0)</f>
        <v>0</v>
      </c>
      <c r="CR15" s="526">
        <f t="array" ref="CR15">IF(AND($BT$13:$BT$16=$BT$15,$BU$13&gt;160,$BU$14:$BU$15&lt;160,$BU$16&gt;160,$BV$13:$BV$16=$BV$15,$BW$13&gt;$BW$14,$BW$14=$BW$15,$BW$15&gt;$BW$16),1,0)</f>
        <v>0</v>
      </c>
      <c r="CS15" s="526">
        <f t="array" ref="CS15">IF(AND($BT$13:$BT$16=$BT$15,$BU$13:$BU$14&lt;160,$BU$15:$BU$16&gt;160,$BV$13:$BV$16=$BV$15,$BW$13=$BW$14,$BW$14&gt;$BW$15,$BW$15&gt;$BW$16),1,0)</f>
        <v>0</v>
      </c>
      <c r="CT15" s="526">
        <f t="array" ref="CT15">IF(AND($BT$13:$BT$16=$BT$15,$BU$13:$BU$14&gt;160,$BU$15:$BU$16&lt;160,$BV$13:$BV$16=$BV$14,$BW$13&gt;$BW$15,$BW$14:$BW$16=$BW$15),1,0)</f>
        <v>0</v>
      </c>
      <c r="CU15" s="526">
        <f t="array" ref="CU15">IF(AND($BT$13:$BT$16=$BT$15,$BU$13:$BU$14&lt;160,$BU$15:$BU$16&gt;160,$BV$13:$BV$16=$BV$15,$BW$13:$BW$15=$BW$15,$BW$15&gt;$BW$16),1,0)</f>
        <v>0</v>
      </c>
      <c r="CV15" s="526">
        <f t="array" ref="CV15">IF(AND($BT$13:$BT$16=$BT$15,$BU$13&gt;160,$BU$16&gt;160,$BU$14:$BU$15&lt;160,$BV$13:$BV$16=$BV$15,$BW$13&gt;$BW$14:$BW$16,$BW$14:$BW$16=$BW$15),1,0)</f>
        <v>0</v>
      </c>
    </row>
    <row r="16" spans="1:116" ht="15.75" customHeight="1" x14ac:dyDescent="0.3">
      <c r="A16" s="197"/>
      <c r="B16" s="582"/>
      <c r="C16" s="257">
        <v>43276</v>
      </c>
      <c r="D16" s="258">
        <v>0.83333333333333337</v>
      </c>
      <c r="E16" s="259" t="s">
        <v>332</v>
      </c>
      <c r="F16" s="82" t="s">
        <v>156</v>
      </c>
      <c r="G16" s="260"/>
      <c r="H16" s="480"/>
      <c r="I16" s="479"/>
      <c r="J16" s="261"/>
      <c r="K16" s="104" t="s">
        <v>171</v>
      </c>
      <c r="L16" s="205">
        <f t="shared" si="16"/>
        <v>0</v>
      </c>
      <c r="M16" s="240"/>
      <c r="N16" s="43">
        <v>4</v>
      </c>
      <c r="O16" s="44" t="str">
        <f>VLOOKUP(N16,$AD$13:$AF$16,3,0)</f>
        <v>Irán</v>
      </c>
      <c r="P16" s="45">
        <f>VLOOKUP(O16,AF13:AO16,2,FALSE)</f>
        <v>0</v>
      </c>
      <c r="Q16" s="46">
        <f>VLOOKUP(O16,AF13:AO16,3,FALSE)</f>
        <v>0</v>
      </c>
      <c r="R16" s="46">
        <f>VLOOKUP(O16,AF13:AO16,4,FALSE)</f>
        <v>0</v>
      </c>
      <c r="S16" s="46">
        <f>VLOOKUP(O16,AF13:AO16,5,FALSE)</f>
        <v>0</v>
      </c>
      <c r="T16" s="46">
        <f>VLOOKUP(O16,AF13:AO16,6,FALSE)</f>
        <v>0</v>
      </c>
      <c r="U16" s="46">
        <f>VLOOKUP(O16,AF13:AO16,7,FALSE)</f>
        <v>0</v>
      </c>
      <c r="V16" s="46">
        <f>VLOOKUP(O16,AF13:AO16,8,FALSE)</f>
        <v>0</v>
      </c>
      <c r="W16" s="48">
        <f>VLOOKUP(O16,AF13:AO16,9,FALSE)</f>
        <v>0</v>
      </c>
      <c r="X16" s="30">
        <f t="shared" si="19"/>
        <v>100</v>
      </c>
      <c r="Y16" s="218" t="str">
        <f t="shared" si="20"/>
        <v/>
      </c>
      <c r="Z16" s="219"/>
      <c r="AA16" s="31"/>
      <c r="AB16" s="31"/>
      <c r="AC16" s="522">
        <f t="shared" si="21"/>
        <v>-4</v>
      </c>
      <c r="AD16" s="526">
        <f t="shared" si="22"/>
        <v>4</v>
      </c>
      <c r="AE16" s="526">
        <f>RANK(AO16,$AO$13:$AO$16)</f>
        <v>4</v>
      </c>
      <c r="AF16" s="523" t="s">
        <v>167</v>
      </c>
      <c r="AG16" s="526">
        <f>AI16*3+AJ16*1+AK16*0</f>
        <v>0</v>
      </c>
      <c r="AH16" s="526">
        <f t="shared" si="23"/>
        <v>0</v>
      </c>
      <c r="AI16" s="526">
        <f t="array" ref="AI16">SUM((F$11:F$16=AF16)*(H$11:H$16&lt;&gt;"")*(I$11:I$16&lt;&gt;"")*(H$11:H$16&gt;I$11:I$16),(K$11:K$16=AF16)*(H$11:H$16&lt;&gt;"")*(I$11:I$16&lt;&gt;"")*(H$11:H$16&lt;I$11:I$16))</f>
        <v>0</v>
      </c>
      <c r="AJ16" s="526">
        <f t="array" ref="AJ16">SUM((F$11:F$16=AF16)*(H$11:H$16&lt;&gt;"")*(I$11:I$16&lt;&gt;"")*(H$11:H$16=I$11:I$16),(K$11:K$16=AF16)*(I$11:I$16&lt;&gt;"")*(H$11:H$16&lt;&gt;"")*(H$11:H$16=I$11:I$16))</f>
        <v>0</v>
      </c>
      <c r="AK16" s="526">
        <f t="array" ref="AK16">SUM((F$11:F$16=AF16)*(I$11:I$16&lt;&gt;"")*(H$11:H$16&lt;&gt;"")*(H$11:H$16&lt;I$11:I$16),(H$11:H$16&lt;&gt;"")*(K$11:K$16=AF16)*(I$11:I$16&lt;&gt;"")*(H$11:H$16&gt;I$11:I$16))</f>
        <v>0</v>
      </c>
      <c r="AL16" s="526">
        <f t="array" ref="AL16">SUMIFS($H$11:$H$16,$F$11:$F$16,AF16,$H$11:$H$16,"&lt;&gt;",$I$11:$I$16,"&lt;&gt;")+SUMIFS($I$11:$I$16,$K$11:$K$16,AF16,$H$11:$H$16,"&lt;&gt;",$I$11:$I$16,"&lt;&gt;")</f>
        <v>0</v>
      </c>
      <c r="AM16" s="526">
        <f t="array" ref="AM16">SUMIFS($H$11:$H$16,$K$11:$K$16,AF16,$H$11:$H$16,"&lt;&gt;",$I$11:$I$16,"&lt;&gt;")+SUMIFS($I$11:$I$16,$F$11:$F$16,AF16,$H$11:$H$16,"&lt;&gt;",$I$11:$I$16,"&lt;&gt;")</f>
        <v>0</v>
      </c>
      <c r="AN16" s="526">
        <f>AL16-AM16</f>
        <v>0</v>
      </c>
      <c r="AO16" s="526">
        <f>IF(AH16=0,-($AT$13*VLOOKUP(AF16,Tabla3[[ZfP4b()8G6b·$55Ma-t·%fv-ttyZxR-.R*+Fd]:[N!"kvfjM.%&amp;gk5kfmfvv)/%;V$&amp;VW]],2,FALSE)),AG16*$AT$7+AN16*$AT$8+AL16*$AT$9+AX16-($AT$13*VLOOKUP(AF16,Tabla3[[ZfP4b()8G6b·$55Ma-t·%fv-ttyZxR-.R*+Fd]:[N!"kvfjM.%&amp;gk5kfmfvv)/%;V$&amp;VW]],2,FALSE)/100))</f>
        <v>-4</v>
      </c>
      <c r="AP16" s="526">
        <f>AE16</f>
        <v>4</v>
      </c>
      <c r="AQ16" s="526"/>
      <c r="AR16" s="526">
        <f t="shared" si="24"/>
        <v>-4</v>
      </c>
      <c r="AS16" s="526"/>
      <c r="AT16" s="526"/>
      <c r="AU16" s="526"/>
      <c r="AV16" s="529" t="str">
        <f>AF16</f>
        <v>Irán</v>
      </c>
      <c r="AW16" s="526">
        <f t="shared" si="25"/>
        <v>4</v>
      </c>
      <c r="AX16" s="526">
        <f>(AY16*$AT$12)+(BE16*$AT$11)</f>
        <v>11000</v>
      </c>
      <c r="AY16" s="527">
        <f>RANK(AZ16,AZ13:AZ16,1)</f>
        <v>1</v>
      </c>
      <c r="AZ16" s="527">
        <f>SUM(IF(AND(AG16=AG13,AN16=AN13,AL16=AL13),BA16,0),IF(AND(AG16=AG14,AN16=AN14,AL16=AL14),BB16,0),IF(AND(AG16=AG15,AN16=AN15,AL16=AL15),BC16,0))</f>
        <v>0</v>
      </c>
      <c r="BA16" s="527">
        <f>H15</f>
        <v>0</v>
      </c>
      <c r="BB16" s="527">
        <f>H14</f>
        <v>0</v>
      </c>
      <c r="BC16" s="527">
        <f>I12</f>
        <v>0</v>
      </c>
      <c r="BD16" s="527">
        <v>0</v>
      </c>
      <c r="BE16" s="527">
        <f>RANK(BF16,BF13:BF16,1)</f>
        <v>1</v>
      </c>
      <c r="BF16" s="527">
        <f>SUM(IF(AND(AG16=AG13,AN16=AN13,AL16=AL13),BG16,0),IF(AND(AG16=AG14,AN16=AN14,AL16=AL14),BH16,0),IF(AND(AG16=AG15,AN16=AN15,AL16=AL15),BI16,0))</f>
        <v>0</v>
      </c>
      <c r="BG16" s="527">
        <f>BA16-BD13</f>
        <v>0</v>
      </c>
      <c r="BH16" s="527">
        <f>BB16-BD14</f>
        <v>0</v>
      </c>
      <c r="BI16" s="527">
        <f>BC16-BD15</f>
        <v>0</v>
      </c>
      <c r="BJ16" s="527">
        <v>0</v>
      </c>
      <c r="BL16" s="523">
        <f t="shared" si="26"/>
        <v>4</v>
      </c>
      <c r="BM16" s="523" t="s">
        <v>167</v>
      </c>
      <c r="BN16" s="523">
        <f>IF(AH16=0,-($AT$13*VLOOKUP(AF16,Tabla3[[ZfP4b()8G6b·$55Ma-t·%fv-ttyZxR-.R*+Fd]:[N!"kvfjM.%&amp;gk5kfmfvv)/%;V$&amp;VW]],2,FALSE)),AG16*$AT$7+AN16*$AT$8+AL16*$AT$9+AX16-($AT$13*VLOOKUP(AF16,Tabla3[[ZfP4b()8G6b·$55Ma-t·%fv-ttyZxR-.R*+Fd]:[N!"kvfjM.%&amp;gk5kfmfvv)/%;V$&amp;VW]],2,FALSE)/100))</f>
        <v>-4</v>
      </c>
      <c r="BO16" s="523" t="str">
        <f t="shared" si="27"/>
        <v>Irán</v>
      </c>
      <c r="BP16" s="523">
        <f t="shared" si="28"/>
        <v>-4</v>
      </c>
      <c r="BR16" s="523">
        <v>4</v>
      </c>
      <c r="BS16" s="523" t="str">
        <f t="shared" si="29"/>
        <v>Irán</v>
      </c>
      <c r="BT16" s="523">
        <f t="shared" si="30"/>
        <v>0</v>
      </c>
      <c r="BU16" s="528">
        <f t="shared" si="31"/>
        <v>100</v>
      </c>
      <c r="BV16" s="523">
        <f t="shared" si="32"/>
        <v>0</v>
      </c>
      <c r="BW16" s="523">
        <f t="shared" si="33"/>
        <v>0</v>
      </c>
      <c r="BX16" s="523" t="e">
        <f>IF($BY$13=$CA$12,$DC$5:$DC$8,IF(OR($BY$13=$CC$12,$BY$13=$CG$12),$DG$5:$DG$6,IF($BY$13=$CE$12,$DF$5:$DF$7,$DL$5)))</f>
        <v>#VALUE!</v>
      </c>
      <c r="BZ16" s="526">
        <v>4</v>
      </c>
      <c r="CA16" s="526">
        <f t="array" ref="CA16">IF(AND($BT$13:$BT$16=$BT$16,$BU$13:$BU$16&lt;160,$AN$13:$AN$16=$AN$16,$BW$13:$BW$16=$BW$16),1,0)</f>
        <v>1</v>
      </c>
      <c r="CB16" s="526">
        <f t="array" ref="CB16">IF(AND($BT$13:$BT$15=$BT$13,$BU$13:$BU$15&lt;160,$BU$16&gt;160,$BT$13&lt;&gt;$BT$16),1,0)</f>
        <v>0</v>
      </c>
      <c r="CC16" s="526">
        <f t="array" ref="CC16">IF(AND($BT$15:$BT$16=$BT$15,$BU$15:$BU$16&lt;160,$BT$15&lt;&gt;$BT$14),1,0)</f>
        <v>0</v>
      </c>
      <c r="CD16" s="526">
        <f t="array" ref="CD16">IF(AND($BT$16&lt;&gt;$BT$14,$BT$16&lt;&gt;$BT$13),1,0)</f>
        <v>0</v>
      </c>
      <c r="CE16" s="526">
        <f t="array" ref="CE16">IF(AND($BT$14:$BT$16=$BT$14,$BU$14:$BU$16&lt;160,$BT$13&lt;&gt;$BT$16),1,0)</f>
        <v>0</v>
      </c>
      <c r="CF16" s="526">
        <f t="array" ref="CF16">IF(AND($BT$16&lt;&gt;$BT$14,$BT$16&lt;&gt;$BT$13),1,0)</f>
        <v>0</v>
      </c>
      <c r="CG16" s="526">
        <f t="array" ref="CG16">IF(AND($BT$15:$BT$16=$BT$15,$BU$15:$BU$16&lt;160,$BT$15&lt;&gt;$BT$14),1,0)</f>
        <v>0</v>
      </c>
      <c r="CH16" s="526">
        <f t="array" ref="CH16">IF(AND($BT$16&lt;&gt;$BT$14,$BT$16&lt;&gt;$BT$13),1,0)</f>
        <v>0</v>
      </c>
      <c r="CI16" s="526">
        <f t="array" ref="CI16">IF(AND($BT$13:$BT$16=$BT$13,$BU$13:$BU$16&lt;160,$BV$15:$BV$16=$BV$16,$BV$14&lt;&gt;$BV$16),1,0)</f>
        <v>0</v>
      </c>
      <c r="CJ16" s="526">
        <f t="array" ref="CJ16">IF(AND($BT$13:$BT$16=$BT$13,$BU$13:$BU$16&lt;160,$BV$13:$BV$16=$BV$13,$BW$15=$BW$16,$BW$14&lt;&gt;$BW$15),1,0)</f>
        <v>0</v>
      </c>
      <c r="CK16" s="526">
        <f t="array" ref="CK16">IF(AND($BT$13:$BT$15=$BT$13,$BU$13:$BU$14&lt;160,$BT$15&lt;&gt;$BT$16),1,0)</f>
        <v>0</v>
      </c>
      <c r="CL16" s="526">
        <f t="array" ref="CL16">IF(AND($BT$14&lt;&gt;$BT$13,$BT$14:$BT$16=$BT$15,$BU$14&gt;160,$BU$15:$BU$16&lt;160),1,0)</f>
        <v>0</v>
      </c>
      <c r="CM16" s="526">
        <f t="array" ref="CM16">IF(AND($BT$14&lt;&gt;$BT$13,$BT$14:$BT$16=$BT$14,$BU$16&gt;160,$BU$14:$BU$15&lt;160),1,0)</f>
        <v>0</v>
      </c>
      <c r="CN16" s="526">
        <f t="array" ref="CN16">IF(AND($BT$16&lt;&gt;$BT$14,$BT$16&lt;&gt;$BT$15),1,0)</f>
        <v>0</v>
      </c>
      <c r="CO16" s="526">
        <f t="array" ref="CO16">IF(AND($BT$13:$BT$16=$BT$14,$BU$14:$BU$16&lt;160,$BU$13&lt;&gt;$BU$16),1,0)</f>
        <v>0</v>
      </c>
      <c r="CP16" s="526">
        <f t="array" ref="CP16">IF(AND($BT$13:$BT$16=$BT$13,$BU$13:$BU$15&lt;160,$BU$15&lt;&gt;$BU$16),1,0)</f>
        <v>0</v>
      </c>
      <c r="CQ16" s="526">
        <f t="array" ref="CQ16">IF(AND($BT$13:$BT$16=$BT$16,$BU$13:$BU$14&gt;160,$BU$15:$BU$16&lt;160,$BV$13:$BV$16=$BV$16,$BW$13&gt;$BW$14,$BW$14&gt;$BW$16,$BW$15=$BW$16),1,0)</f>
        <v>0</v>
      </c>
      <c r="CR16" s="526">
        <f t="array" ref="CR16">IF(AND($BT$13:$BT$16=$BT$14,$BU$13&gt;160,$BU$14:$BU$15&lt;160,$BU$16&gt;160,$BV$13:$BV$16=$BV$16,$BW$13&gt;$BW$16,$BW$14=$BW$15,$BW$14&gt;$BW$16),1,0)</f>
        <v>0</v>
      </c>
      <c r="CS16" s="526">
        <f t="array" ref="CS16">IF(AND($BT$13:$BT$16=$BT$16,$BU$13:$BU$14&lt;160,$BU$15:$BU$16&gt;160,$BV$13:$BV$16=$BV$16,$BW$13=$BW$14,$BW$14&gt;$BW$15,$BW$15&gt;$BW$16),1,0)</f>
        <v>0</v>
      </c>
      <c r="CT16" s="526">
        <f t="array" ref="CT16">IF(AND($BT$13:$BT$16=$BT$16,$BU$13:$BU$14&gt;160,$BU$15:$BU$16&lt;160,$BV$13:$BV$16=$BV$16,$BW$13&gt;$BW$16,$BW$14:$BW$16=$BW$16),1,0)</f>
        <v>0</v>
      </c>
      <c r="CU16" s="526">
        <f t="array" ref="CU16">IF(AND($BT$13:$BT$16=$BT$16,$BU$13:$BU$14&lt;160,$BU$15:$BU$16&gt;160,$BV$13:$BV$16=$BV$16,$BW$13:$BW$15=$BW$15,$BW$13:$BW$15&gt;$BW$16),1,0)</f>
        <v>0</v>
      </c>
      <c r="CV16" s="526">
        <f t="array" ref="CV16">IF(AND($BT$13:$BT$16=$BT$16,$BU$13&gt;160,$BU$16&gt;160,$BU$14:$BU$15&lt;160,$BV$13:$BV$16=$BV$16,$BW$13&gt;$BW$14:$BW$16,$BW$14:$BW$16=$BW$16),1,0)</f>
        <v>0</v>
      </c>
    </row>
    <row r="17" spans="1:324 8819:8834" ht="7.5" customHeight="1" x14ac:dyDescent="0.3">
      <c r="A17" s="197"/>
      <c r="B17" s="229"/>
      <c r="C17" s="230"/>
      <c r="D17" s="231"/>
      <c r="E17" s="232"/>
      <c r="F17" s="83"/>
      <c r="G17" s="206"/>
      <c r="H17" s="233"/>
      <c r="I17" s="233"/>
      <c r="J17" s="234"/>
      <c r="K17" s="105"/>
      <c r="L17" s="205"/>
      <c r="M17" s="206"/>
      <c r="N17" s="28"/>
      <c r="O17" s="27"/>
      <c r="P17" s="56"/>
      <c r="Q17" s="28"/>
      <c r="R17" s="28"/>
      <c r="S17" s="28"/>
      <c r="T17" s="28"/>
      <c r="U17" s="28"/>
      <c r="V17" s="28"/>
      <c r="W17" s="28"/>
      <c r="X17" s="30"/>
      <c r="Y17" s="30"/>
      <c r="Z17" s="30"/>
      <c r="AA17" s="30"/>
      <c r="AB17" s="30"/>
      <c r="AC17" s="522"/>
      <c r="AD17" s="526"/>
      <c r="AE17" s="526"/>
      <c r="AG17" s="526"/>
      <c r="AH17" s="526"/>
      <c r="AI17" s="526"/>
      <c r="AJ17" s="526"/>
      <c r="AK17" s="526"/>
      <c r="AL17" s="526"/>
      <c r="AM17" s="526"/>
      <c r="AN17" s="526"/>
      <c r="AO17" s="526"/>
      <c r="AP17" s="526"/>
      <c r="AQ17" s="526"/>
      <c r="AR17" s="526"/>
      <c r="AS17" s="526"/>
      <c r="AT17" s="526"/>
      <c r="AU17" s="526"/>
      <c r="AV17" s="529"/>
      <c r="AW17" s="526"/>
      <c r="AX17" s="526"/>
      <c r="AY17" s="527"/>
      <c r="AZ17" s="527"/>
      <c r="BA17" s="527"/>
      <c r="BB17" s="527"/>
      <c r="BC17" s="527"/>
      <c r="BD17" s="527"/>
      <c r="BE17" s="527"/>
      <c r="BF17" s="527"/>
      <c r="BG17" s="527"/>
      <c r="BH17" s="527"/>
      <c r="BI17" s="527"/>
      <c r="BJ17" s="527"/>
      <c r="BU17" s="528"/>
    </row>
    <row r="18" spans="1:324 8819:8834" ht="15.75" customHeight="1" x14ac:dyDescent="0.3">
      <c r="A18" s="197"/>
      <c r="B18" s="583" t="s">
        <v>2</v>
      </c>
      <c r="C18" s="262">
        <v>43267</v>
      </c>
      <c r="D18" s="263">
        <v>0.5</v>
      </c>
      <c r="E18" s="264" t="s">
        <v>105</v>
      </c>
      <c r="F18" s="84" t="s">
        <v>152</v>
      </c>
      <c r="G18" s="265"/>
      <c r="H18" s="481"/>
      <c r="I18" s="481"/>
      <c r="J18" s="265"/>
      <c r="K18" s="106" t="s">
        <v>174</v>
      </c>
      <c r="L18" s="205">
        <f t="shared" ref="L18:L37" si="34">IF(NOT(OR(ISBLANK(H18),ISBLANK(I18))),1,0)</f>
        <v>0</v>
      </c>
      <c r="M18" s="206"/>
      <c r="N18" s="266" t="s">
        <v>31</v>
      </c>
      <c r="O18" s="267"/>
      <c r="P18" s="267"/>
      <c r="Q18" s="267"/>
      <c r="R18" s="267"/>
      <c r="S18" s="267"/>
      <c r="T18" s="267"/>
      <c r="U18" s="267"/>
      <c r="V18" s="267"/>
      <c r="W18" s="268"/>
      <c r="X18" s="30"/>
      <c r="Y18" s="542" t="s">
        <v>336</v>
      </c>
      <c r="Z18" s="542"/>
      <c r="AA18" s="542"/>
      <c r="AB18" s="30"/>
      <c r="AC18" s="522"/>
      <c r="AD18" s="526"/>
      <c r="AE18" s="526" t="s">
        <v>37</v>
      </c>
      <c r="AG18" s="526"/>
      <c r="AH18" s="526"/>
      <c r="AI18" s="526"/>
      <c r="AJ18" s="526"/>
      <c r="AK18" s="526"/>
      <c r="AL18" s="526"/>
      <c r="AM18" s="526"/>
      <c r="AN18" s="526"/>
      <c r="AO18" s="526"/>
      <c r="AP18" s="526"/>
      <c r="AQ18" s="526"/>
      <c r="AR18" s="526"/>
      <c r="AS18" s="526"/>
      <c r="AT18" s="526"/>
      <c r="AU18" s="526"/>
      <c r="AV18" s="522" t="str">
        <f>CONCATENATE(N18," - GOLAVERAGE")</f>
        <v>Grupo C - GOLAVERAGE</v>
      </c>
      <c r="AW18" s="526"/>
      <c r="AX18" s="526"/>
      <c r="AY18" s="543" t="s">
        <v>49</v>
      </c>
      <c r="AZ18" s="543"/>
      <c r="BA18" s="543"/>
      <c r="BB18" s="543"/>
      <c r="BC18" s="543"/>
      <c r="BD18" s="543"/>
      <c r="BE18" s="543" t="s">
        <v>48</v>
      </c>
      <c r="BF18" s="543"/>
      <c r="BG18" s="543"/>
      <c r="BH18" s="543"/>
      <c r="BI18" s="543"/>
      <c r="BJ18" s="543"/>
      <c r="BU18" s="528"/>
      <c r="BZ18" s="526" t="s">
        <v>314</v>
      </c>
      <c r="CA18" s="526">
        <f>SUM(CA20:CA23)</f>
        <v>4</v>
      </c>
      <c r="CB18" s="526">
        <f t="shared" ref="CB18:CX18" si="35">SUM(CB20:CB23)</f>
        <v>0</v>
      </c>
      <c r="CC18" s="526">
        <f t="shared" si="35"/>
        <v>0</v>
      </c>
      <c r="CD18" s="526">
        <f t="shared" si="35"/>
        <v>0</v>
      </c>
      <c r="CE18" s="526">
        <f t="shared" si="35"/>
        <v>0</v>
      </c>
      <c r="CF18" s="526">
        <f t="shared" si="35"/>
        <v>0</v>
      </c>
      <c r="CG18" s="526">
        <f t="shared" si="35"/>
        <v>0</v>
      </c>
      <c r="CH18" s="526">
        <f t="shared" si="35"/>
        <v>0</v>
      </c>
      <c r="CI18" s="526">
        <f t="shared" si="35"/>
        <v>0</v>
      </c>
      <c r="CJ18" s="526">
        <f t="shared" si="35"/>
        <v>0</v>
      </c>
      <c r="CK18" s="526">
        <f t="shared" si="35"/>
        <v>0</v>
      </c>
      <c r="CL18" s="526">
        <f t="shared" si="35"/>
        <v>0</v>
      </c>
      <c r="CM18" s="526">
        <f t="shared" si="35"/>
        <v>0</v>
      </c>
      <c r="CN18" s="526">
        <f t="shared" si="35"/>
        <v>0</v>
      </c>
      <c r="CO18" s="526">
        <f t="shared" si="35"/>
        <v>0</v>
      </c>
      <c r="CP18" s="526">
        <f t="shared" si="35"/>
        <v>0</v>
      </c>
      <c r="CQ18" s="526">
        <f t="shared" si="35"/>
        <v>0</v>
      </c>
      <c r="CR18" s="526">
        <f t="shared" si="35"/>
        <v>0</v>
      </c>
      <c r="CS18" s="526">
        <f t="shared" si="35"/>
        <v>0</v>
      </c>
      <c r="CT18" s="526">
        <f t="shared" si="35"/>
        <v>0</v>
      </c>
      <c r="CU18" s="526">
        <f t="shared" si="35"/>
        <v>0</v>
      </c>
      <c r="CV18" s="526">
        <f t="shared" si="35"/>
        <v>0</v>
      </c>
      <c r="CW18" s="526">
        <f t="shared" si="35"/>
        <v>0</v>
      </c>
      <c r="CX18" s="526">
        <f t="shared" si="35"/>
        <v>0</v>
      </c>
    </row>
    <row r="19" spans="1:324 8819:8834" ht="15" customHeight="1" x14ac:dyDescent="0.3">
      <c r="A19" s="197"/>
      <c r="B19" s="584"/>
      <c r="C19" s="269">
        <v>43267</v>
      </c>
      <c r="D19" s="270">
        <v>0.75</v>
      </c>
      <c r="E19" s="271" t="s">
        <v>104</v>
      </c>
      <c r="F19" s="85" t="s">
        <v>162</v>
      </c>
      <c r="G19" s="272"/>
      <c r="H19" s="481"/>
      <c r="I19" s="481"/>
      <c r="J19" s="272"/>
      <c r="K19" s="107" t="s">
        <v>169</v>
      </c>
      <c r="L19" s="205">
        <f t="shared" si="34"/>
        <v>0</v>
      </c>
      <c r="M19" s="206"/>
      <c r="N19" s="273" t="s">
        <v>26</v>
      </c>
      <c r="O19" s="274" t="s">
        <v>6</v>
      </c>
      <c r="P19" s="275" t="s">
        <v>12</v>
      </c>
      <c r="Q19" s="275" t="s">
        <v>7</v>
      </c>
      <c r="R19" s="275" t="s">
        <v>8</v>
      </c>
      <c r="S19" s="275" t="s">
        <v>4</v>
      </c>
      <c r="T19" s="275" t="s">
        <v>9</v>
      </c>
      <c r="U19" s="275" t="s">
        <v>10</v>
      </c>
      <c r="V19" s="275" t="s">
        <v>11</v>
      </c>
      <c r="W19" s="276" t="s">
        <v>14</v>
      </c>
      <c r="X19" s="277">
        <f>COUNTIF(X20:X23,"&lt;100")</f>
        <v>0</v>
      </c>
      <c r="Y19" s="542"/>
      <c r="Z19" s="542"/>
      <c r="AA19" s="542"/>
      <c r="AB19" s="31"/>
      <c r="AC19" s="522"/>
      <c r="AD19" s="524"/>
      <c r="AE19" s="524" t="s">
        <v>16</v>
      </c>
      <c r="AF19" s="534" t="s">
        <v>6</v>
      </c>
      <c r="AG19" s="524" t="s">
        <v>17</v>
      </c>
      <c r="AH19" s="524" t="s">
        <v>7</v>
      </c>
      <c r="AI19" s="524" t="s">
        <v>8</v>
      </c>
      <c r="AJ19" s="524" t="s">
        <v>4</v>
      </c>
      <c r="AK19" s="524" t="s">
        <v>9</v>
      </c>
      <c r="AL19" s="524" t="s">
        <v>10</v>
      </c>
      <c r="AM19" s="524" t="s">
        <v>11</v>
      </c>
      <c r="AN19" s="524" t="s">
        <v>14</v>
      </c>
      <c r="AO19" s="524" t="s">
        <v>18</v>
      </c>
      <c r="AP19" s="524" t="s">
        <v>16</v>
      </c>
      <c r="AQ19" s="526"/>
      <c r="AR19" s="526"/>
      <c r="AS19" s="526"/>
      <c r="AT19" s="526"/>
      <c r="AU19" s="526"/>
      <c r="AV19" s="524" t="s">
        <v>6</v>
      </c>
      <c r="AW19" s="530" t="s">
        <v>50</v>
      </c>
      <c r="AX19" s="531" t="s">
        <v>53</v>
      </c>
      <c r="AY19" s="530" t="s">
        <v>52</v>
      </c>
      <c r="AZ19" s="530" t="s">
        <v>47</v>
      </c>
      <c r="BA19" s="531" t="str">
        <f>AV20</f>
        <v>Francia</v>
      </c>
      <c r="BB19" s="531" t="str">
        <f>AV21</f>
        <v>Australia</v>
      </c>
      <c r="BC19" s="531" t="str">
        <f>AV22</f>
        <v>Perú</v>
      </c>
      <c r="BD19" s="531" t="str">
        <f>AV23</f>
        <v>Dinamarca</v>
      </c>
      <c r="BE19" s="530" t="s">
        <v>52</v>
      </c>
      <c r="BF19" s="530" t="s">
        <v>47</v>
      </c>
      <c r="BG19" s="531" t="str">
        <f>BA19</f>
        <v>Francia</v>
      </c>
      <c r="BH19" s="531" t="str">
        <f t="shared" ref="BH19:BJ19" si="36">BB19</f>
        <v>Australia</v>
      </c>
      <c r="BI19" s="531" t="str">
        <f t="shared" si="36"/>
        <v>Perú</v>
      </c>
      <c r="BJ19" s="531" t="str">
        <f t="shared" si="36"/>
        <v>Dinamarca</v>
      </c>
      <c r="BL19" s="525"/>
      <c r="BM19" s="525" t="s">
        <v>315</v>
      </c>
      <c r="BN19" s="525"/>
      <c r="BO19" s="525" t="s">
        <v>316</v>
      </c>
      <c r="BP19" s="525"/>
      <c r="BR19" s="525"/>
      <c r="BS19" s="525" t="s">
        <v>6</v>
      </c>
      <c r="BT19" s="525" t="s">
        <v>17</v>
      </c>
      <c r="BU19" s="535" t="s">
        <v>317</v>
      </c>
      <c r="BV19" s="525" t="s">
        <v>14</v>
      </c>
      <c r="BW19" s="525" t="s">
        <v>318</v>
      </c>
      <c r="BZ19" s="526" t="s">
        <v>319</v>
      </c>
      <c r="CA19" s="526" t="s">
        <v>320</v>
      </c>
      <c r="CB19" s="526" t="s">
        <v>321</v>
      </c>
      <c r="CC19" s="526" t="s">
        <v>322</v>
      </c>
      <c r="CD19" s="526" t="s">
        <v>323</v>
      </c>
      <c r="CE19" s="526" t="s">
        <v>324</v>
      </c>
      <c r="CF19" s="526" t="s">
        <v>325</v>
      </c>
      <c r="CG19" s="526" t="s">
        <v>326</v>
      </c>
      <c r="CH19" s="526" t="s">
        <v>327</v>
      </c>
      <c r="CI19" s="526" t="s">
        <v>322</v>
      </c>
      <c r="CJ19" s="526" t="s">
        <v>322</v>
      </c>
      <c r="CK19" s="526" t="s">
        <v>323</v>
      </c>
      <c r="CL19" s="526" t="s">
        <v>326</v>
      </c>
      <c r="CM19" s="526" t="s">
        <v>325</v>
      </c>
      <c r="CN19" s="526" t="s">
        <v>325</v>
      </c>
      <c r="CO19" s="526" t="s">
        <v>324</v>
      </c>
      <c r="CP19" s="526" t="s">
        <v>321</v>
      </c>
      <c r="CQ19" s="526" t="s">
        <v>326</v>
      </c>
      <c r="CR19" s="526" t="s">
        <v>325</v>
      </c>
      <c r="CS19" s="526" t="s">
        <v>323</v>
      </c>
      <c r="CT19" s="526" t="s">
        <v>326</v>
      </c>
      <c r="CU19" s="526" t="s">
        <v>323</v>
      </c>
      <c r="CV19" s="526" t="s">
        <v>325</v>
      </c>
    </row>
    <row r="20" spans="1:324 8819:8834" ht="15" customHeight="1" x14ac:dyDescent="0.3">
      <c r="A20" s="197"/>
      <c r="B20" s="584"/>
      <c r="C20" s="269">
        <v>43272</v>
      </c>
      <c r="D20" s="270">
        <v>0.58333333333333337</v>
      </c>
      <c r="E20" s="271" t="s">
        <v>101</v>
      </c>
      <c r="F20" s="85" t="s">
        <v>152</v>
      </c>
      <c r="G20" s="272"/>
      <c r="H20" s="481"/>
      <c r="I20" s="481"/>
      <c r="J20" s="272"/>
      <c r="K20" s="107" t="s">
        <v>162</v>
      </c>
      <c r="L20" s="205">
        <f t="shared" si="34"/>
        <v>0</v>
      </c>
      <c r="M20" s="206"/>
      <c r="N20" s="50">
        <v>1</v>
      </c>
      <c r="O20" s="49" t="str">
        <f>VLOOKUP(N20,$AD$20:$AF$23,3,0)</f>
        <v>Francia</v>
      </c>
      <c r="P20" s="41">
        <f>VLOOKUP(O20,AF20:AO23,2,FALSE)</f>
        <v>0</v>
      </c>
      <c r="Q20" s="41">
        <f>VLOOKUP(O20,AF20:AO23,3,FALSE)</f>
        <v>0</v>
      </c>
      <c r="R20" s="41">
        <f>VLOOKUP(O20,AF20:AO23,4,FALSE)</f>
        <v>0</v>
      </c>
      <c r="S20" s="41">
        <f>VLOOKUP(O20,AF20:AO23,5,FALSE)</f>
        <v>0</v>
      </c>
      <c r="T20" s="41">
        <f>VLOOKUP(O20,AF20:AO23,6,FALSE)</f>
        <v>0</v>
      </c>
      <c r="U20" s="41">
        <f>VLOOKUP(O20,AF20:AO23,7,FALSE)</f>
        <v>0</v>
      </c>
      <c r="V20" s="41">
        <f>VLOOKUP(O20,AF20:AO23,8,FALSE)</f>
        <v>0</v>
      </c>
      <c r="W20" s="51">
        <f>VLOOKUP(O20,AF20:AO23,9,FALSE)</f>
        <v>0</v>
      </c>
      <c r="X20" s="30">
        <f>IF(SUM($AH$20:$AH$23)=12,MIN(ABS(BP19-BP20),ABS(BP20-BP21)),100)</f>
        <v>100</v>
      </c>
      <c r="Y20" s="218" t="str">
        <f>IF(AND(X20&gt;=0,X20&lt;90),VLOOKUP(N20,$BL$20:$BM$23,2,0),"")</f>
        <v/>
      </c>
      <c r="Z20" s="221"/>
      <c r="AA20" s="31"/>
      <c r="AB20" s="31"/>
      <c r="AC20" s="522">
        <f>VLOOKUP(O20,$AF$20:$AO$23,10,FALSE)</f>
        <v>-1</v>
      </c>
      <c r="AD20" s="526">
        <f>RANK(AR20,$AR$20:$AR$23)</f>
        <v>1</v>
      </c>
      <c r="AE20" s="526">
        <f>RANK(AO20,$AO$20:$AO$23)</f>
        <v>1</v>
      </c>
      <c r="AF20" s="523" t="s">
        <v>152</v>
      </c>
      <c r="AG20" s="526">
        <f>AI20*3+AJ20*1+AK20*0</f>
        <v>0</v>
      </c>
      <c r="AH20" s="526">
        <f>COUNTIFS($F$18:$F$23,AF20,$H$18:$H$23,"&lt;&gt;",$I$18:$I$23,"&lt;&gt;")+COUNTIFS($K$18:$K$23,AF20,$I$18:$I$23,"&lt;&gt;",$H$18:$H$23,"&lt;&gt;")</f>
        <v>0</v>
      </c>
      <c r="AI20" s="526">
        <f t="array" ref="AI20">SUM((F$18:F$23=AF20)*(H$18:H$23&lt;&gt;"")*(I$18:I$23&lt;&gt;"")*(H$18:H$23&gt;I$18:I$23),(K$18:K$23=AF20)*(H$18:H$23&lt;&gt;"")*(I$18:I$23&lt;&gt;"")*(H$18:H$23&lt;I$18:I$23))</f>
        <v>0</v>
      </c>
      <c r="AJ20" s="526">
        <f t="array" ref="AJ20">SUM((F$18:F$23=AF20)*(H$18:H$23&lt;&gt;"")*(I$18:I$23&lt;&gt;"")*(H$18:H$23=I$18:I$23),(K$18:K$23=AF20)*(H$18:H$23&lt;&gt;"")*(I$18:I$23&lt;&gt;"")*(H$18:H$23=I$18:I$23))</f>
        <v>0</v>
      </c>
      <c r="AK20" s="526">
        <f t="array" ref="AK20">SUM((F$18:F$23=AF20)*(I$18:I$23&lt;&gt;"")*(H$18:H$23&lt;&gt;"")*(H$18:H$23&lt;I$18:I$23),(H$18:H$23&lt;&gt;"")*(K$18:K$23=AF20)*(I$18:I$23&lt;&gt;"")*(H$18:H$23&gt;I$18:I$23))</f>
        <v>0</v>
      </c>
      <c r="AL20" s="526">
        <f t="array" ref="AL20">SUMIFS($H$18:$H$23,$F$18:$F$23,AF20,$H$18:$H$23,"&lt;&gt;",$I$18:$I$23,"&lt;&gt;")+SUMIFS($I$18:$I$23,$K$18:$K$23,AF20,$H$18:$H$23,"&lt;&gt;",$I$18:$I$23,"&lt;&gt;")</f>
        <v>0</v>
      </c>
      <c r="AM20" s="526">
        <f t="array" ref="AM20">SUMIFS($H$18:$H$23,$K$18:$K$23,AF20,$H$18:$H$23,"&lt;&gt;",$I$18:$I$23,"&lt;&gt;")+SUMIFS($I$18:$I$23,$F$18:$F$23,AF20,$H$18:$H$23,"&lt;&gt;",$I$18:$I$23,"&lt;&gt;")</f>
        <v>0</v>
      </c>
      <c r="AN20" s="526">
        <f>AL20-AM20</f>
        <v>0</v>
      </c>
      <c r="AO20" s="526">
        <f>IF(AH20=0,-($AT$13*VLOOKUP(AF20,Tabla3[[ZfP4b()8G6b·$55Ma-t·%fv-ttyZxR-.R*+Fd]:[N!"kvfjM.%&amp;gk5kfmfvv)/%;V$&amp;VW]],2,FALSE)),AG20*$AT$7+AN20*$AT$8+AL20*$AT$9+AX20-($AT$13*VLOOKUP(AF20,Tabla3[[ZfP4b()8G6b·$55Ma-t·%fv-ttyZxR-.R*+Fd]:[N!"kvfjM.%&amp;gk5kfmfvv)/%;V$&amp;VW]],2,FALSE)/100))</f>
        <v>-1</v>
      </c>
      <c r="AP20" s="526">
        <f>AE20</f>
        <v>1</v>
      </c>
      <c r="AQ20" s="526"/>
      <c r="AR20" s="526">
        <f>IFERROR(AO20-VLOOKUP(AF20,$Y$20:$Z$23,2,0),AO20)</f>
        <v>-1</v>
      </c>
      <c r="AS20" s="526"/>
      <c r="AT20" s="526"/>
      <c r="AU20" s="526"/>
      <c r="AV20" s="529" t="str">
        <f>AF20</f>
        <v>Francia</v>
      </c>
      <c r="AW20" s="526">
        <f>COUNTIF(AG20:AG23,AG20)</f>
        <v>4</v>
      </c>
      <c r="AX20" s="526">
        <f>(AY20*$AT$12)+(BE20*$AT$11)</f>
        <v>11000</v>
      </c>
      <c r="AY20" s="527">
        <f>RANK(AZ20,AZ20:AZ23,1)</f>
        <v>1</v>
      </c>
      <c r="AZ20" s="527">
        <f>SUM(IF(AND(AG20=AG21,AN20=AN21,AL20=AL21),BB20,0),IF(AND(AG20=AG22,AN20=AN22,AL20=AL22),BC20,0),IF(AND(AG20=AG23,AN20=AN23,AL20=AL23),BD20,0))</f>
        <v>0</v>
      </c>
      <c r="BA20" s="527">
        <v>0</v>
      </c>
      <c r="BB20" s="527">
        <f>H18</f>
        <v>0</v>
      </c>
      <c r="BC20" s="527">
        <f>H20</f>
        <v>0</v>
      </c>
      <c r="BD20" s="527">
        <f>I22</f>
        <v>0</v>
      </c>
      <c r="BE20" s="527">
        <f>RANK(BF20,BF20:BF23,1)</f>
        <v>1</v>
      </c>
      <c r="BF20" s="527">
        <f>SUM(IF(AND(AG20=AG21,AN20=AN21,AL20=AL21),BH20,0),IF(AND(AG20=AG22,AN20=AN22,AL20=AL22),BI20,0),IF(AND(AG20=AG23,AN20=AN23,AL20=AL23),BJ20,0))</f>
        <v>0</v>
      </c>
      <c r="BG20" s="527">
        <v>0</v>
      </c>
      <c r="BH20" s="527">
        <f>BB20-BA21</f>
        <v>0</v>
      </c>
      <c r="BI20" s="527">
        <f>BC20-BA22</f>
        <v>0</v>
      </c>
      <c r="BJ20" s="527">
        <f>BD20-BA23</f>
        <v>0</v>
      </c>
      <c r="BL20" s="523">
        <f>RANK(BN20,$BN$20:$BN$23)</f>
        <v>1</v>
      </c>
      <c r="BM20" s="523" t="s">
        <v>152</v>
      </c>
      <c r="BN20" s="523">
        <f>IF(AH20=0,-($AT$13*VLOOKUP(AF20,Tabla3[[ZfP4b()8G6b·$55Ma-t·%fv-ttyZxR-.R*+Fd]:[N!"kvfjM.%&amp;gk5kfmfvv)/%;V$&amp;VW]],2,FALSE)),AG20*$AT$7+AN20*$AT$8+AL20*$AT$9+AX20-($AT$13*VLOOKUP(AF20,Tabla3[[ZfP4b()8G6b·$55Ma-t·%fv-ttyZxR-.R*+Fd]:[N!"kvfjM.%&amp;gk5kfmfvv)/%;V$&amp;VW]],2,FALSE)/100))</f>
        <v>-1</v>
      </c>
      <c r="BO20" s="523" t="str">
        <f>VLOOKUP(N20,$AE$20:$AF$23,2,0)</f>
        <v>Francia</v>
      </c>
      <c r="BP20" s="523">
        <f>VLOOKUP($BO20,$AF$20:$AO$23,10,FALSE)</f>
        <v>-1</v>
      </c>
      <c r="BR20" s="523">
        <v>1</v>
      </c>
      <c r="BS20" s="523" t="str">
        <f>VLOOKUP(BR20,$AD$20:$AF$23,3,0)</f>
        <v>Francia</v>
      </c>
      <c r="BT20" s="523">
        <f>VLOOKUP(BS20,$AF$20:$AO$23,2,FALSE)</f>
        <v>0</v>
      </c>
      <c r="BU20" s="528">
        <f>IF(SUM($AH$20:$AH$23)=12,MIN(ABS(BP19-BP20),ABS(BP20-BP21)),100)</f>
        <v>100</v>
      </c>
      <c r="BV20" s="523">
        <f t="array" ref="BV20">VLOOKUP(BS20,$AF$20:$AO$23,9,FALSE)</f>
        <v>0</v>
      </c>
      <c r="BW20" s="523">
        <f>VLOOKUP(BS20,$AF$20:$AO$23,7,FALSE)</f>
        <v>0</v>
      </c>
      <c r="BX20" s="523" t="e">
        <f>IF($BY$20=$CA$19,$DC$5:$DC$8,IF($BY$20=$CB$19,$DD$5:$DD$7,IF(OR($BY$20=$CC$19,$BY$20=$CD$19),$DE$5:$DE$6,$DI$5)))</f>
        <v>#VALUE!</v>
      </c>
      <c r="BY20" s="526" t="str">
        <f>IFERROR(HLOOKUP(4,CA18:CX19,2,0),CH19)</f>
        <v>COM_1</v>
      </c>
      <c r="BZ20" s="526">
        <v>1</v>
      </c>
      <c r="CA20" s="526">
        <f t="array" ref="CA20">IF(AND($BT$20:$BT$23=$BT$20,$BU$20:$BU$23&lt;230,$AN$20:$AN$23=$AN$20,$BW$20:$BW$23=$BW$20),1,0)</f>
        <v>1</v>
      </c>
      <c r="CB20" s="526">
        <f t="array" ref="CB20">IF(AND($BT$20:$BT$22=$BT$20,$BU$20:$BU$22&lt;230,$BT$20&lt;&gt;$BT$23),1,0)</f>
        <v>0</v>
      </c>
      <c r="CC20" s="526">
        <f t="array" ref="CC20">IF(AND($BT$20:$BT$21=$BT$20,$BU$20:$BU$21&lt;230,$BT$20&lt;&gt;$BT$22),1,0)</f>
        <v>0</v>
      </c>
      <c r="CD20" s="526">
        <f t="array" ref="CD20">IF(AND($BT$20:$BT$21=$BT$20,$BU$20:$BU$21&lt;230,$BT$20&lt;&gt;$BT$22),1,0)</f>
        <v>0</v>
      </c>
      <c r="CE20" s="526">
        <f t="array" ref="CE20">IF(AND($BT$21:$BT$23=$BT$21,$BU$21:$BU$23&lt;230,$BT$20&lt;&gt;$BT$21),1,0)</f>
        <v>0</v>
      </c>
      <c r="CF20" s="526">
        <f t="array" ref="CF20">IF(AND($BT$20&lt;&gt;$BT$21,$BT$20&lt;&gt;$BT$23),1,0)</f>
        <v>0</v>
      </c>
      <c r="CG20" s="526">
        <f t="array" ref="CG20">IF(AND($BT$20&lt;&gt;$BT$21,$BT$20&lt;&gt;$BT$23),1,0)</f>
        <v>0</v>
      </c>
      <c r="CH20" s="526">
        <f t="array" ref="CH20">IF(AND($BT$20&lt;&gt;$BT$21,$BT$20&lt;&gt;$BT$23),1,0)</f>
        <v>0</v>
      </c>
      <c r="CI20" s="526">
        <f t="array" ref="CI20">IF(AND($BT$20:$BT$23=$BT$20,$BU$20:$BU$23&lt;230,$BV$20:$BV$21=$BV$20,$BV$20&lt;&gt;$BV$22),1,0)</f>
        <v>0</v>
      </c>
      <c r="CJ20" s="526">
        <f t="array" ref="CJ20">IF(AND($BT$20:$BT$23=$BT$20,$BU$20:$BU$23&lt;230,$BV$20:$BV$23=$BV$20,$BW$20=$BW$21,$BW$20&lt;&gt;$BW$22),1,0)</f>
        <v>0</v>
      </c>
      <c r="CK20" s="526">
        <f t="array" ref="CK20">IF(AND($BT$20:$BT$22=$BT$20,$BU$20:$BU$21&lt;230,$BU$22&gt;230),1,0)</f>
        <v>0</v>
      </c>
      <c r="CL20" s="526">
        <f t="array" ref="CL20">IF(AND($BT$20&lt;&gt;$BT$21,$BT$20&lt;&gt;$BT$22),1,0)</f>
        <v>0</v>
      </c>
      <c r="CM20" s="526">
        <f t="array" ref="CM20">IF(AND($BT$20&lt;&gt;$BT$21,$BT$20&lt;&gt;$BT$22),1,0)</f>
        <v>0</v>
      </c>
      <c r="CN20" s="526">
        <f t="array" ref="CN20">IF(AND($BT$20&lt;&gt;$BT$23,$BT$20:$BT$22=$BT$20,$BU$20&gt;230,$BU$21:$BU$22&lt;230),1,0)</f>
        <v>0</v>
      </c>
      <c r="CO20" s="526">
        <f t="array" ref="CO20">IF(AND($BT$20:$BT$23=$BT$20,$BU$21:$BU$23&lt;230,$BU$20&lt;&gt;$BU$21),1,0)</f>
        <v>0</v>
      </c>
      <c r="CP20" s="526">
        <f t="array" ref="CP20">IF(AND($BT$20:$BT$23=$BT$20,$BU$20:$BU$22&lt;230,$BU$20&lt;&gt;$BU$23),1,0)</f>
        <v>0</v>
      </c>
      <c r="CQ20" s="526">
        <f t="array" ref="CQ20">IF(AND($BT$20:$BT$23=$BT$20,$BU$20:$BU$21&gt;230,$BU$22:$BU$23&lt;230,$BV$20:$BV$23=$BV$20,$BW$20&gt;$BW$21,$BW$20&gt;$BW$22,$BW$20&gt;$BW$23),1,0)</f>
        <v>0</v>
      </c>
      <c r="CR20" s="526">
        <f t="array" ref="CR20">IF(AND($BT$20:$BT$23=$BT$20,$BU$20&gt;230,$BU$21:$BU$22&lt;230,$BU$23&gt;230,$BV$20:$BV$23=$BV$20,$BW$20&gt;$BW$21,$BW$20&gt;$BW$22,$BW$20&gt;$BW$23),1,0)</f>
        <v>0</v>
      </c>
      <c r="CS20" s="526">
        <f t="array" ref="CS20">IF(AND($BT$20:$BT$23=$BT$20,$BU$20:$BU$21&lt;230,$BU$22:$BU$23&gt;230,$BV$20:$BV$23=$BV$20,$BW$20=$BW$21,$BW$20&gt;$BW$22,$BW$20&gt;$BW$23),1,0)</f>
        <v>0</v>
      </c>
      <c r="CT20" s="526">
        <f t="array" ref="CT20">IF(AND($BT$20:$BT$23=$BT$20,$BU$20:$BU$21&gt;230,$BU$22:$BU$23&lt;230,$BV$20:$BV$23=$BV$20,$BW$20&gt;$BW$21,$BW$21:$BW$23=$BW$21),1,0)</f>
        <v>0</v>
      </c>
      <c r="CU20" s="526">
        <f t="array" ref="CU20">IF(AND($BT$20:$BT$23=$BT$20,$BU$20:$BU$21&lt;230,$BU$22:$BU$23&gt;230,$BV$20:$BV$23=$BV$20,$BW$20:$BW$22=$BW$20,$BW$20&gt;$BW$23),1,0)</f>
        <v>0</v>
      </c>
      <c r="CV20" s="526">
        <f t="array" ref="CV20">IF(AND($BT$20:$BT$23=$BT$20,$BU$20&gt;230,$BU$23&gt;230,$BU$21:$BU$22&lt;230,$BV$20:$BV$23=$BV$20,$BW$20&gt;$BW$21:$BW$23),1,0)</f>
        <v>0</v>
      </c>
    </row>
    <row r="21" spans="1:324 8819:8834" ht="15" customHeight="1" x14ac:dyDescent="0.3">
      <c r="A21" s="197"/>
      <c r="B21" s="584"/>
      <c r="C21" s="269">
        <v>43272</v>
      </c>
      <c r="D21" s="270">
        <v>0.70833333333333337</v>
      </c>
      <c r="E21" s="271" t="s">
        <v>103</v>
      </c>
      <c r="F21" s="85" t="s">
        <v>169</v>
      </c>
      <c r="G21" s="272"/>
      <c r="H21" s="481"/>
      <c r="I21" s="481"/>
      <c r="J21" s="272"/>
      <c r="K21" s="107" t="s">
        <v>174</v>
      </c>
      <c r="L21" s="205">
        <f t="shared" si="34"/>
        <v>0</v>
      </c>
      <c r="M21" s="206"/>
      <c r="N21" s="50">
        <v>2</v>
      </c>
      <c r="O21" s="49" t="str">
        <f>VLOOKUP(N21,$AD$20:$AF$23,3,0)</f>
        <v>Australia</v>
      </c>
      <c r="P21" s="41">
        <f>VLOOKUP(O21,AF20:AO23,2,FALSE)</f>
        <v>0</v>
      </c>
      <c r="Q21" s="41">
        <f>VLOOKUP(O21,AF20:AO23,3,FALSE)</f>
        <v>0</v>
      </c>
      <c r="R21" s="41">
        <f>VLOOKUP(O21,AF20:AO23,4,FALSE)</f>
        <v>0</v>
      </c>
      <c r="S21" s="41">
        <f>VLOOKUP(O21,AF20:AO23,5,FALSE)</f>
        <v>0</v>
      </c>
      <c r="T21" s="41">
        <f>VLOOKUP(O21,AF20:AO23,6,FALSE)</f>
        <v>0</v>
      </c>
      <c r="U21" s="41">
        <f>VLOOKUP(O21,AF20:AO23,7,FALSE)</f>
        <v>0</v>
      </c>
      <c r="V21" s="41">
        <f>VLOOKUP(O21,AF20:AO23,8,FALSE)</f>
        <v>0</v>
      </c>
      <c r="W21" s="51">
        <f>VLOOKUP(O21,AF20:AO23,9,FALSE)</f>
        <v>0</v>
      </c>
      <c r="X21" s="30">
        <f t="shared" ref="X21:X23" si="37">IF(SUM($AH$20:$AH$23)=12,MIN(ABS(BP20-BP21),ABS(BP21-BP22)),100)</f>
        <v>100</v>
      </c>
      <c r="Y21" s="218" t="str">
        <f t="shared" ref="Y21:Y23" si="38">IF(AND(X21&gt;=0,X21&lt;90),VLOOKUP(N21,$BL$20:$BM$23,2,0),"")</f>
        <v/>
      </c>
      <c r="Z21" s="221"/>
      <c r="AA21" s="31"/>
      <c r="AB21" s="31"/>
      <c r="AC21" s="522">
        <f t="shared" ref="AC21:AC23" si="39">VLOOKUP(O21,$AF$20:$AO$23,10,FALSE)</f>
        <v>-2</v>
      </c>
      <c r="AD21" s="526">
        <f t="shared" ref="AD21:AD23" si="40">RANK(AR21,$AR$20:$AR$23)</f>
        <v>2</v>
      </c>
      <c r="AE21" s="526">
        <f>RANK(AO21,$AO$20:$AO$23)</f>
        <v>2</v>
      </c>
      <c r="AF21" s="523" t="s">
        <v>174</v>
      </c>
      <c r="AG21" s="526">
        <f>AI21*3+AJ21*1+AK21*0</f>
        <v>0</v>
      </c>
      <c r="AH21" s="526">
        <f t="shared" ref="AH21:AH23" si="41">COUNTIFS($F$18:$F$23,AF21,$H$18:$H$23,"&lt;&gt;",$I$18:$I$23,"&lt;&gt;")+COUNTIFS($K$18:$K$23,AF21,$I$18:$I$23,"&lt;&gt;",$H$18:$H$23,"&lt;&gt;")</f>
        <v>0</v>
      </c>
      <c r="AI21" s="526">
        <f t="array" ref="AI21">SUM((F$18:F$23=AF21)*(H$18:H$23&lt;&gt;"")*(I$18:I$23&lt;&gt;"")*(H$18:H$23&gt;I$18:I$23),(K$18:K$23=AF21)*(H$18:H$23&lt;&gt;"")*(I$18:I$23&lt;&gt;"")*(H$18:H$23&lt;I$18:I$23))</f>
        <v>0</v>
      </c>
      <c r="AJ21" s="526">
        <f t="array" ref="AJ21">SUM((F$18:F$23=AF21)*(H$18:H$23&lt;&gt;"")*(I$18:I$23&lt;&gt;"")*(H$18:H$23=I$18:I$23),(K$18:K$23=AF21)*(H$18:H$23&lt;&gt;"")*(I$18:I$23&lt;&gt;"")*(H$18:H$23=I$18:I$23))</f>
        <v>0</v>
      </c>
      <c r="AK21" s="526">
        <f t="array" ref="AK21">SUM((F$18:F$23=AF21)*(I$18:I$23&lt;&gt;"")*(H$18:H$23&lt;&gt;"")*(H$18:H$23&lt;I$18:I$23),(H$18:H$23&lt;&gt;"")*(K$18:K$23=AF21)*(I$18:I$23&lt;&gt;"")*(H$18:H$23&gt;I$18:I$23))</f>
        <v>0</v>
      </c>
      <c r="AL21" s="526">
        <f t="array" ref="AL21">SUMIFS($H$18:$H$23,$F$18:$F$23,AF21,$H$18:$H$23,"&lt;&gt;",$I$18:$I$23,"&lt;&gt;")+SUMIFS($I$18:$I$23,$K$18:$K$23,AF21,$H$18:$H$23,"&lt;&gt;",$I$18:$I$23,"&lt;&gt;")</f>
        <v>0</v>
      </c>
      <c r="AM21" s="526">
        <f t="array" ref="AM21">SUMIFS($H$18:$H$23,$K$18:$K$23,AF21,$H$18:$H$23,"&lt;&gt;",$I$18:$I$23,"&lt;&gt;")+SUMIFS($I$18:$I$23,$F$18:$F$23,AF21,$H$18:$H$23,"&lt;&gt;",$I$18:$I$23,"&lt;&gt;")</f>
        <v>0</v>
      </c>
      <c r="AN21" s="526">
        <f>AL21-AM21</f>
        <v>0</v>
      </c>
      <c r="AO21" s="526">
        <f>IF(AH21=0,-($AT$13*VLOOKUP(AF21,Tabla3[[ZfP4b()8G6b·$55Ma-t·%fv-ttyZxR-.R*+Fd]:[N!"kvfjM.%&amp;gk5kfmfvv)/%;V$&amp;VW]],2,FALSE)),AG21*$AT$7+AN21*$AT$8+AL21*$AT$9+AX21-($AT$13*VLOOKUP(AF21,Tabla3[[ZfP4b()8G6b·$55Ma-t·%fv-ttyZxR-.R*+Fd]:[N!"kvfjM.%&amp;gk5kfmfvv)/%;V$&amp;VW]],2,FALSE)/100))</f>
        <v>-2</v>
      </c>
      <c r="AP21" s="526">
        <f>AE21</f>
        <v>2</v>
      </c>
      <c r="AQ21" s="526"/>
      <c r="AR21" s="526">
        <f t="shared" ref="AR21:AR23" si="42">IFERROR(AO21-VLOOKUP(AF21,$Y$20:$Z$23,2,0),AO21)</f>
        <v>-2</v>
      </c>
      <c r="AS21" s="526"/>
      <c r="AT21" s="526"/>
      <c r="AU21" s="526"/>
      <c r="AV21" s="529" t="str">
        <f>AF21</f>
        <v>Australia</v>
      </c>
      <c r="AW21" s="526">
        <f>COUNTIF(AG20:AG23,AG21)</f>
        <v>4</v>
      </c>
      <c r="AX21" s="526">
        <f>(AY21*$AT$12)+(BE21*$AT$11)</f>
        <v>11000</v>
      </c>
      <c r="AY21" s="527">
        <f>RANK(AZ21,AZ20:AZ23,1)</f>
        <v>1</v>
      </c>
      <c r="AZ21" s="527">
        <f>SUM(IF(AND(AG21=AG22,AN21=AN22,AL21=AL22),BC21,0),IF(AND(AG21=AG23,AN21=AN23,AL21=AL23),BD21,0),IF(AND(AG21=AG20,AN21=AN20,AL21=AL20),BA21,0))</f>
        <v>0</v>
      </c>
      <c r="BA21" s="527">
        <f>I18</f>
        <v>0</v>
      </c>
      <c r="BB21" s="527">
        <v>0</v>
      </c>
      <c r="BC21" s="527">
        <f>H23</f>
        <v>0</v>
      </c>
      <c r="BD21" s="527">
        <f>I21</f>
        <v>0</v>
      </c>
      <c r="BE21" s="527">
        <f>RANK(BF21,BF20:BF23,1)</f>
        <v>1</v>
      </c>
      <c r="BF21" s="527">
        <f>SUM(IF(AND(AG21=AG22,AN21=AN22,AL21=AL22),BI21,0),IF(AND(AG21=AG23,AN21=AN23,AL21=AL23),BJ21,0),IF(AND(AG21=AG20,AN21=AN20,AL21=AL20),BG21,0))</f>
        <v>0</v>
      </c>
      <c r="BG21" s="527">
        <f>BA21-BB20</f>
        <v>0</v>
      </c>
      <c r="BH21" s="527">
        <v>0</v>
      </c>
      <c r="BI21" s="527">
        <f>BC21-BB22</f>
        <v>0</v>
      </c>
      <c r="BJ21" s="527">
        <f>BD21-BB23</f>
        <v>0</v>
      </c>
      <c r="BL21" s="523">
        <f t="shared" ref="BL21:BL23" si="43">RANK(BN21,$BN$20:$BN$23)</f>
        <v>2</v>
      </c>
      <c r="BM21" s="523" t="s">
        <v>174</v>
      </c>
      <c r="BN21" s="523">
        <f>IF(AH21=0,-($AT$13*VLOOKUP(AF21,Tabla3[[ZfP4b()8G6b·$55Ma-t·%fv-ttyZxR-.R*+Fd]:[N!"kvfjM.%&amp;gk5kfmfvv)/%;V$&amp;VW]],2,FALSE)),AG21*$AT$7+AN21*$AT$8+AL21*$AT$9+AX21-($AT$13*VLOOKUP(AF21,Tabla3[[ZfP4b()8G6b·$55Ma-t·%fv-ttyZxR-.R*+Fd]:[N!"kvfjM.%&amp;gk5kfmfvv)/%;V$&amp;VW]],2,FALSE)/100))</f>
        <v>-2</v>
      </c>
      <c r="BO21" s="523" t="str">
        <f t="shared" ref="BO21:BO23" si="44">VLOOKUP(N21,$AE$20:$AF$23,2,0)</f>
        <v>Australia</v>
      </c>
      <c r="BP21" s="523">
        <f t="shared" ref="BP21:BP23" si="45">VLOOKUP($BO21,$AF$20:$AO$23,10,FALSE)</f>
        <v>-2</v>
      </c>
      <c r="BR21" s="523">
        <v>2</v>
      </c>
      <c r="BS21" s="523" t="str">
        <f t="shared" ref="BS21:BS23" si="46">VLOOKUP(BR21,$AD$20:$AF$23,3,0)</f>
        <v>Australia</v>
      </c>
      <c r="BT21" s="523">
        <f t="shared" ref="BT21:BT23" si="47">VLOOKUP(BS21,$AF$20:$AO$23,2,FALSE)</f>
        <v>0</v>
      </c>
      <c r="BU21" s="528">
        <f t="shared" ref="BU21:BU23" si="48">IF(SUM($AH$20:$AH$23)=12,MIN(ABS(BP20-BP21),ABS(BP21-BP22)),100)</f>
        <v>100</v>
      </c>
      <c r="BV21" s="523">
        <f t="array" ref="BV21">VLOOKUP(BS21,$AF$20:$AO$23,9,FALSE)</f>
        <v>0</v>
      </c>
      <c r="BW21" s="523">
        <f t="shared" ref="BW21:BW23" si="49">VLOOKUP(BS21,$AF$20:$AO$23,7,FALSE)</f>
        <v>0</v>
      </c>
      <c r="BX21" s="523" t="e">
        <f>IF($BY$20=$CA$19,$DC$5:$DC$8,IF($BY$20=$CB$19,$DD$5:$DD$7,IF(OR($BY$20=$CC$19,$BY$20=$CD$19),$DE$5:$DE$6,IF($BY$20=$CE$19,$DF$5:$DF$7,(IF($BY$20=$CF$19,$DH$5:$DH$6,$DJ$5))))))</f>
        <v>#VALUE!</v>
      </c>
      <c r="BZ21" s="526">
        <v>2</v>
      </c>
      <c r="CA21" s="526">
        <f t="array" ref="CA21">IF(AND($BT$20:$BT$23=$BT$21,$BU$20:$BU$23&lt;230,$AN$20:$AN$23=$AN$21,$BW$20:$BW$23=$BW$21),1,0)</f>
        <v>1</v>
      </c>
      <c r="CB21" s="526">
        <f t="array" ref="CB21">IF(AND($BT$20:$BT$22=$BT$21,$BU$20:$BU$22&lt;230,$BT$21&lt;&gt;$BT$23),1,0)</f>
        <v>0</v>
      </c>
      <c r="CC21" s="526">
        <f t="array" ref="CC21">IF(AND($BT$20:$BT$21=$BT$20,$BU$20:$BU$21&lt;230,$BT$20&lt;&gt;$BT$22),1,0)</f>
        <v>0</v>
      </c>
      <c r="CD21" s="526">
        <f t="array" ref="CD21">IF(AND($BT$20:$BT$21=$BT$20,$BU$20:$BU$21&lt;230,$BT$20&lt;&gt;$BT$22),1,0)</f>
        <v>0</v>
      </c>
      <c r="CE21" s="526">
        <f t="array" ref="CE21">IF(AND($BT$21:$BT$23=$BT$21,$BU$21:$BU$23&lt;230,$BT$20&lt;&gt;$BT$21),1,0)</f>
        <v>0</v>
      </c>
      <c r="CF21" s="526">
        <f t="array" ref="CF21">IF(AND($BT$21:$BT$22=$BT$21,$BU$21:$BU$22&lt;230,$BT$21&lt;&gt;$BT$20,$BT$21&lt;&gt;$BT$23),1,0)</f>
        <v>0</v>
      </c>
      <c r="CG21" s="526">
        <f t="array" ref="CG21">IF(AND($BT$21&lt;&gt;$BT$20,$BT$21&lt;&gt;$BT$22),1,0)</f>
        <v>0</v>
      </c>
      <c r="CH21" s="526">
        <f t="array" ref="CH21">IF(AND($BT$21&lt;&gt;$BT$20,$BT$21&lt;&gt;$BT$22),1,0)</f>
        <v>0</v>
      </c>
      <c r="CI21" s="526">
        <f t="array" ref="CI21">IF(AND($BT$20:$BT$23=$BT$20,$BU$20:$BU$23&lt;230,$BV$20:$BV$21=$BV$20,$BV$21&lt;&gt;$BV$22),1,0)</f>
        <v>0</v>
      </c>
      <c r="CJ21" s="526">
        <f t="array" ref="CJ21">IF(AND($BT$20:$BT$23=$BT$20,$BU$20:$BU$23&lt;230,$BV$20:$BV$23=$BV$20,$BW$20=$BW$21,$BW$21&lt;&gt;$BW$22),1,0)</f>
        <v>0</v>
      </c>
      <c r="CK21" s="526">
        <f t="array" ref="CK21">IF(AND($BT$20:$BT$22=$BT$21,$BU$20:$BU$21&lt;230,$BU$22&gt;230),1,0)</f>
        <v>0</v>
      </c>
      <c r="CL21" s="526">
        <f t="array" ref="CL21">IF(AND($BT$21&lt;&gt;$BT$20,$BT$21:$BT$23=$BT$21,$BU$21&gt;230,$BU$22:$BU$23&lt;230),1,0)</f>
        <v>0</v>
      </c>
      <c r="CM21" s="526">
        <f t="array" ref="CM21">IF(AND($BT$21&lt;&gt;$BT$20,$BT$21:$BT$23=$BT$21,$BU$23&gt;230,$BU$21:$BU$22&lt;230),1,0)</f>
        <v>0</v>
      </c>
      <c r="CN21" s="526">
        <f t="array" ref="CN21">IF(AND($BT$21&lt;&gt;$BT$23,$BT$20:$BT$22=$BT$21,$BU$20&gt;230,$BU$21:$BU$22&lt;230),1,0)</f>
        <v>0</v>
      </c>
      <c r="CO21" s="526">
        <f t="array" ref="CO21">IF(AND($BT$20:$BT$23=$BT$21,$BU$21:$BU$23&lt;230,$BU$20&lt;&gt;$BU$21),1,0)</f>
        <v>0</v>
      </c>
      <c r="CP21" s="526">
        <f t="array" ref="CP21">IF(AND($BT$20:$BT$23=$BT$21,$BU$20:$BU$22&lt;230,$BU$21&lt;&gt;$BU$23),1,0)</f>
        <v>0</v>
      </c>
      <c r="CQ21" s="526">
        <f t="array" ref="CQ21">IF(AND($BT$20:$BT$23=$BT$21,$BU$20:$BU$21&gt;230,$BU$22:$BU$23&lt;230,$BV$20:$BV$23=$BV$21,$BW$20&gt;$BW$21,$BW$21&gt;$BW$22,$BW$21&gt;$BW$23),1,0)</f>
        <v>0</v>
      </c>
      <c r="CR21" s="526">
        <f t="array" ref="CR21">IF(AND($BT$20:$BT$23=$BT$21,$BU$20&gt;230,$BU$21:$BU$22&lt;230,$BU$23&gt;230,$BV$20:$BV$23=$BV$21,$BW$20&gt;$BW$21,$BW$21=$BW$22,$BW$21&gt;$BW$23),1,0)</f>
        <v>0</v>
      </c>
      <c r="CS21" s="526">
        <f t="array" ref="CS21">IF(AND($BT$20:$BT$23=$BT$21,$BU$20:$BU$21&lt;230,$BU$22:$BU$23&gt;230,$BV$20:$BV$23=$BV$21,$BW$20=$BW$21,$BW$21&gt;$BW$22,$BW$21&gt;$BW$23),1,0)</f>
        <v>0</v>
      </c>
      <c r="CT21" s="526">
        <f t="array" ref="CT21">IF(AND($BT$20:$BT$23=$BT$21,$BU$20:$BU$21&gt;230,$BU$22:$BU$23&lt;230,$BV$20:$BV$23=$BV$21,$BW$20&gt;$BW$21,$BW$21:$BW$23=$BW$21),1,0)</f>
        <v>0</v>
      </c>
      <c r="CU21" s="526">
        <f t="array" ref="CU21">IF(AND($BT$20:$BT$23=$BT$21,$BU$20:$BU$21&lt;230,$BU$22:$BU$23&gt;230,$BV$20:$BV$23=$BV$21,$BW$20:$BW$22=$BW$21,$BW$21&gt;$BW$23),1,0)</f>
        <v>0</v>
      </c>
      <c r="CV21" s="526">
        <f t="array" ref="CV21">IF(AND($BT$20:$BT$23=$BT$21,$BU$20&gt;230,$BU$23&gt;230,$BU$21:$BU$22&lt;230,$BV$20:$BV$23=$BV$21,$BW$20&gt;$BW$21:$BW$23,$BW$21:$BW$23=$BW$21),1,0)</f>
        <v>0</v>
      </c>
    </row>
    <row r="22" spans="1:324 8819:8834" ht="15" customHeight="1" x14ac:dyDescent="0.3">
      <c r="A22" s="197"/>
      <c r="B22" s="584"/>
      <c r="C22" s="269">
        <v>43277</v>
      </c>
      <c r="D22" s="270">
        <v>0.66666666666666663</v>
      </c>
      <c r="E22" s="271" t="s">
        <v>311</v>
      </c>
      <c r="F22" s="85" t="s">
        <v>169</v>
      </c>
      <c r="G22" s="272"/>
      <c r="H22" s="481"/>
      <c r="I22" s="481"/>
      <c r="J22" s="272"/>
      <c r="K22" s="107" t="s">
        <v>152</v>
      </c>
      <c r="L22" s="205">
        <f t="shared" si="34"/>
        <v>0</v>
      </c>
      <c r="M22" s="206"/>
      <c r="N22" s="42">
        <v>3</v>
      </c>
      <c r="O22" s="40" t="str">
        <f>VLOOKUP(N22,$AD$20:$AF$23,3,0)</f>
        <v>Perú</v>
      </c>
      <c r="P22" s="41">
        <f>VLOOKUP(O22,AF20:AO23,2,FALSE)</f>
        <v>0</v>
      </c>
      <c r="Q22" s="39">
        <f>VLOOKUP(O22,AF20:AO23,3,FALSE)</f>
        <v>0</v>
      </c>
      <c r="R22" s="39">
        <f>VLOOKUP(O22,AF20:AO23,4,FALSE)</f>
        <v>0</v>
      </c>
      <c r="S22" s="39">
        <f>VLOOKUP(O22,AF20:AO23,5,FALSE)</f>
        <v>0</v>
      </c>
      <c r="T22" s="39">
        <f>VLOOKUP(O22,AF20:AO23,6,FALSE)</f>
        <v>0</v>
      </c>
      <c r="U22" s="39">
        <f>VLOOKUP(O22,AF20:AO23,7,FALSE)</f>
        <v>0</v>
      </c>
      <c r="V22" s="39">
        <f>VLOOKUP(O22,AF20:AO23,8,FALSE)</f>
        <v>0</v>
      </c>
      <c r="W22" s="47">
        <f>VLOOKUP(O22,AF20:AO23,9,FALSE)</f>
        <v>0</v>
      </c>
      <c r="X22" s="30">
        <f t="shared" si="37"/>
        <v>100</v>
      </c>
      <c r="Y22" s="218" t="str">
        <f t="shared" si="38"/>
        <v/>
      </c>
      <c r="Z22" s="221"/>
      <c r="AA22" s="31"/>
      <c r="AB22" s="31"/>
      <c r="AC22" s="522">
        <f t="shared" si="39"/>
        <v>-3</v>
      </c>
      <c r="AD22" s="526">
        <f t="shared" si="40"/>
        <v>3</v>
      </c>
      <c r="AE22" s="526">
        <f>RANK(AO22,$AO$20:$AO$23)</f>
        <v>3</v>
      </c>
      <c r="AF22" s="523" t="s">
        <v>162</v>
      </c>
      <c r="AG22" s="526">
        <f>AI22*3+AJ22*1+AK22*0</f>
        <v>0</v>
      </c>
      <c r="AH22" s="526">
        <f t="shared" si="41"/>
        <v>0</v>
      </c>
      <c r="AI22" s="526">
        <f t="array" ref="AI22">SUM((F$18:F$23=AF22)*(H$18:H$23&lt;&gt;"")*(I$18:I$23&lt;&gt;"")*(H$18:H$23&gt;I$18:I$23),(K$18:K$23=AF22)*(H$18:H$23&lt;&gt;"")*(I$18:I$23&lt;&gt;"")*(H$18:H$23&lt;I$18:I$23))</f>
        <v>0</v>
      </c>
      <c r="AJ22" s="526">
        <f t="array" ref="AJ22">SUM((F$18:F$23=AF22)*(H$18:H$23&lt;&gt;"")*(I$18:I$23&lt;&gt;"")*(H$18:H$23=I$18:I$23),(K$18:K$23=AF22)*(H$18:H$23&lt;&gt;"")*(I$18:I$23&lt;&gt;"")*(H$18:H$23=I$18:I$23))</f>
        <v>0</v>
      </c>
      <c r="AK22" s="526">
        <f t="array" ref="AK22">SUM((F$18:F$23=AF22)*(I$18:I$23&lt;&gt;"")*(H$18:H$23&lt;&gt;"")*(H$18:H$23&lt;I$18:I$23),(H$18:H$23&lt;&gt;"")*(K$18:K$23=AF22)*(I$18:I$23&lt;&gt;"")*(H$18:H$23&gt;I$18:I$23))</f>
        <v>0</v>
      </c>
      <c r="AL22" s="526">
        <f t="array" ref="AL22">SUMIFS($H$18:$H$23,$F$18:$F$23,AF22,$H$18:$H$23,"&lt;&gt;",$I$18:$I$23,"&lt;&gt;")+SUMIFS($I$18:$I$23,$K$18:$K$23,AF22,$H$18:$H$23,"&lt;&gt;",$I$18:$I$23,"&lt;&gt;")</f>
        <v>0</v>
      </c>
      <c r="AM22" s="526">
        <f t="array" ref="AM22">SUMIFS($H$18:$H$23,$K$18:$K$23,AF22,$H$18:$H$23,"&lt;&gt;",$I$18:$I$23,"&lt;&gt;")+SUMIFS($I$18:$I$23,$F$18:$F$23,AF22,$H$18:$H$23,"&lt;&gt;",$I$18:$I$23,"&lt;&gt;")</f>
        <v>0</v>
      </c>
      <c r="AN22" s="526">
        <f>AL22-AM22</f>
        <v>0</v>
      </c>
      <c r="AO22" s="526">
        <f>IF(AH22=0,-($AT$13*VLOOKUP(AF22,Tabla3[[ZfP4b()8G6b·$55Ma-t·%fv-ttyZxR-.R*+Fd]:[N!"kvfjM.%&amp;gk5kfmfvv)/%;V$&amp;VW]],2,FALSE)),AG22*$AT$7+AN22*$AT$8+AL22*$AT$9+AX22-($AT$13*VLOOKUP(AF22,Tabla3[[ZfP4b()8G6b·$55Ma-t·%fv-ttyZxR-.R*+Fd]:[N!"kvfjM.%&amp;gk5kfmfvv)/%;V$&amp;VW]],2,FALSE)/100))</f>
        <v>-3</v>
      </c>
      <c r="AP22" s="526">
        <f>AE22</f>
        <v>3</v>
      </c>
      <c r="AQ22" s="526"/>
      <c r="AR22" s="526">
        <f t="shared" si="42"/>
        <v>-3</v>
      </c>
      <c r="AS22" s="526"/>
      <c r="AT22" s="526"/>
      <c r="AU22" s="526"/>
      <c r="AV22" s="529" t="str">
        <f>AF22</f>
        <v>Perú</v>
      </c>
      <c r="AW22" s="526">
        <f>COUNTIF(AG20:AG23,AG22)</f>
        <v>4</v>
      </c>
      <c r="AX22" s="526">
        <f>(AY22*$AT$12)+(BE22*$AT$11)</f>
        <v>11000</v>
      </c>
      <c r="AY22" s="527">
        <f>RANK(AZ22,AZ20:AZ23,1)</f>
        <v>1</v>
      </c>
      <c r="AZ22" s="527">
        <f>SUM(IF(AND(AG22=AG23,AN22=AN23,AL22=AL23),BD22,0),IF(AND(AG22=AG20,AN22=AN20,AL22=AL20),BA22,0),IF(AND(AG22=AG21,AN22=AN21,AL22=AL21),BB22,0))</f>
        <v>0</v>
      </c>
      <c r="BA22" s="527">
        <f>I20</f>
        <v>0</v>
      </c>
      <c r="BB22" s="527">
        <f>I23</f>
        <v>0</v>
      </c>
      <c r="BC22" s="527">
        <v>0</v>
      </c>
      <c r="BD22" s="527">
        <f>H19</f>
        <v>0</v>
      </c>
      <c r="BE22" s="527">
        <f>RANK(BF22,BF20:BF23,1)</f>
        <v>1</v>
      </c>
      <c r="BF22" s="527">
        <f>SUM(IF(AND(AG22=AG23,AN22=AN23,AL22=AL23),BJ22,0),IF(AND(AG22=AG20,AN22=AN20,AL22=AL20),BG22,0),IF(AND(AG22=AG21,AN22=AN21,AL22=AL21),BH22,0))</f>
        <v>0</v>
      </c>
      <c r="BG22" s="527">
        <f>BA22-BC20</f>
        <v>0</v>
      </c>
      <c r="BH22" s="527">
        <f>BB22-BC21</f>
        <v>0</v>
      </c>
      <c r="BI22" s="527">
        <v>0</v>
      </c>
      <c r="BJ22" s="527">
        <f>BD22-BC23</f>
        <v>0</v>
      </c>
      <c r="BL22" s="523">
        <f t="shared" si="43"/>
        <v>3</v>
      </c>
      <c r="BM22" s="523" t="s">
        <v>162</v>
      </c>
      <c r="BN22" s="523">
        <f>IF(AH22=0,-($AT$13*VLOOKUP(AF22,Tabla3[[ZfP4b()8G6b·$55Ma-t·%fv-ttyZxR-.R*+Fd]:[N!"kvfjM.%&amp;gk5kfmfvv)/%;V$&amp;VW]],2,FALSE)),AG22*$AT$7+AN22*$AT$8+AL22*$AT$9+AX22-($AT$13*VLOOKUP(AF22,Tabla3[[ZfP4b()8G6b·$55Ma-t·%fv-ttyZxR-.R*+Fd]:[N!"kvfjM.%&amp;gk5kfmfvv)/%;V$&amp;VW]],2,FALSE)/100))</f>
        <v>-3</v>
      </c>
      <c r="BO22" s="523" t="str">
        <f t="shared" si="44"/>
        <v>Perú</v>
      </c>
      <c r="BP22" s="523">
        <f t="shared" si="45"/>
        <v>-3</v>
      </c>
      <c r="BR22" s="523">
        <v>3</v>
      </c>
      <c r="BS22" s="523" t="str">
        <f t="shared" si="46"/>
        <v>Perú</v>
      </c>
      <c r="BT22" s="523">
        <f t="shared" si="47"/>
        <v>0</v>
      </c>
      <c r="BU22" s="528">
        <f t="shared" si="48"/>
        <v>100</v>
      </c>
      <c r="BV22" s="523">
        <f t="array" ref="BV22">VLOOKUP(BS22,$AF$20:$AO$23,9,FALSE)</f>
        <v>0</v>
      </c>
      <c r="BW22" s="523">
        <f t="shared" si="49"/>
        <v>0</v>
      </c>
      <c r="BX22" s="523" t="e">
        <f>IF($BY$20=$CA$19,$DC$5:$DC$8,IF($BY$20=$CB$19,$DD$5:$DD$7,IF(OR($BY$20=$CC$19,$BY$20=$CG$19),$DG$5:$DG$6,IF($BY$20=$CE$19,$DF$5:$DF$7,(IF($BY$20=$CF$19,$DH$5:$DH$6,$DK$5))))))</f>
        <v>#VALUE!</v>
      </c>
      <c r="BZ22" s="526">
        <v>3</v>
      </c>
      <c r="CA22" s="526">
        <f t="array" ref="CA22">IF(AND($BT$20:$BT$23=$BT$22,$BU$20:$BU$23&lt;230,$AN$20:$AN$23=$AN$22,$BW$20:$BW$23=$BW$22),1,0)</f>
        <v>1</v>
      </c>
      <c r="CB22" s="526">
        <f t="array" ref="CB22">IF(AND($BT$20:$BT$22=$BT$22,$BU$20:$BU$22&lt;230,$BT$22&lt;&gt;$BT$23),1,0)</f>
        <v>0</v>
      </c>
      <c r="CC22" s="526">
        <f t="array" ref="CC22">IF(AND($BT$22:$BT$23=$BT$22,$BU$22:$BU$23&lt;230,$BT$22&lt;&gt;$BT$21),1,0)</f>
        <v>0</v>
      </c>
      <c r="CD22" s="526">
        <f t="array" ref="CD22">IF(OR(AND($BT$22&lt;&gt;$BT$21,$BT$22&lt;&gt;$BT$23),AND($BT$22&lt;&gt;$BT$21,$BT$22=$BT$23,$BU$22&gt;230,$BU$23&gt;230)),1,0)</f>
        <v>0</v>
      </c>
      <c r="CE22" s="526">
        <f t="array" ref="CE22">IF(AND($BT$21:$BT$23=$BT$21,$BU$21:$BU$23&lt;230,$BT$20&lt;&gt;$BT$22),1,0)</f>
        <v>0</v>
      </c>
      <c r="CF22" s="526">
        <f t="array" ref="CF22">IF(AND($BT$21:$BT$22=$BT$22,$BU$21:$BU$22&lt;230,$BT$22&lt;&gt;$BT$20,$BT$22&lt;&gt;$BT$23),1,0)</f>
        <v>0</v>
      </c>
      <c r="CG22" s="526">
        <f t="array" ref="CG22">IF(AND($BT$22:$BT$23=$BT$22,$BU$22:$BU$23&lt;230,$BT$22&lt;&gt;$BT$21),1,0)</f>
        <v>0</v>
      </c>
      <c r="CH22" s="526">
        <f t="array" ref="CH22">IF(AND($BT$22&lt;&gt;$BT$21,$BT$22&lt;&gt;$BT$23),1,0)</f>
        <v>0</v>
      </c>
      <c r="CI22" s="526">
        <f t="array" ref="CI22">IF(AND($BT$20:$BT$23=$BT$20,$BU$20:$BU$23&lt;230,$BV$22:$BV$23=$BV$22,$BV$21&lt;&gt;$BV$22),1,0)</f>
        <v>0</v>
      </c>
      <c r="CJ22" s="526">
        <f t="array" ref="CJ22">IF(AND($BT$20:$BT$23=$BT$20,$BU$20:$BU$23&lt;230,$BV$20:$BV$23=$BV$20,$BW$22=$BW$23,$BW$21&lt;&gt;$BW$22),1,0)</f>
        <v>0</v>
      </c>
      <c r="CK22" s="526">
        <f t="array" ref="CK22">IF(AND($BT$20:$BT$22=$BT$22,$BU$20:$BU$21&lt;230,$BU$22&gt;230),1,0)</f>
        <v>0</v>
      </c>
      <c r="CL22" s="526">
        <f t="array" ref="CL22">IF(AND($BT$21&lt;&gt;$BT$20,$BT$21:$BT$23=$BT$22,$BU$21&gt;230,$BU$22:$BU$23&lt;230),1,0)</f>
        <v>0</v>
      </c>
      <c r="CM22" s="526">
        <f t="array" ref="CM22">IF(AND($BT$21&lt;&gt;$BT$20,$BT$21:$BT$23=$BT$21,$BU$23&gt;230,$BU$21:$BU$22&lt;230),1,0)</f>
        <v>0</v>
      </c>
      <c r="CN22" s="526">
        <f t="array" ref="CN22">IF(AND($BT$22&lt;&gt;$BT$23,$BT$20:$BT$22=$BT$22,$BU$20&gt;230,$BU$21:$BU$22&lt;230),1,0)</f>
        <v>0</v>
      </c>
      <c r="CO22" s="526">
        <f t="array" ref="CO22">IF(AND($BT$20:$BT$23=$BT$21,$BU$21:$BU$23&lt;230,$BU$20&lt;&gt;$BU$22),1,0)</f>
        <v>0</v>
      </c>
      <c r="CP22" s="526">
        <f t="array" ref="CP22">IF(AND($BT$20:$BT$23=$BT$22,$BU$20:$BU$22&lt;230,$BU$22&lt;&gt;$BU$23),1,0)</f>
        <v>0</v>
      </c>
      <c r="CQ22" s="526">
        <f t="array" ref="CQ22">IF(AND($BT$20:$BT$23=$BT$22,$BU$20:$BU$21&gt;230,$BU$22:$BU$23&lt;230,$BV$20:$BV$23=$BV$22,$BW$20&gt;$BW$21,$BW$21&gt;$BW$22,$BW$22=$BW$23),1,0)</f>
        <v>0</v>
      </c>
      <c r="CR22" s="526">
        <f t="array" ref="CR22">IF(AND($BT$20:$BT$23=$BT$22,$BU$20&gt;230,$BU$21:$BU$22&lt;230,$BU$23&gt;230,$BV$20:$BV$23=$BV$22,$BW$20&gt;$BW$21,$BW$21=$BW$22,$BW$22&gt;$BW$23),1,0)</f>
        <v>0</v>
      </c>
      <c r="CS22" s="526">
        <f t="array" ref="CS22">IF(AND($BT$20:$BT$23=$BT$22,$BU$20:$BU$21&lt;230,$BU$22:$BU$23&gt;230,$BV$20:$BV$23=$BV$22,$BW$20=$BW$21,$BW$21&gt;$BW$22,$BW$22&gt;$BW$23),1,0)</f>
        <v>0</v>
      </c>
      <c r="CT22" s="526">
        <f t="array" ref="CT22">IF(AND($BT$20:$BT$23=$BT$22,$BU$20:$BU$21&gt;230,$BU$22:$BU$23&lt;230,$BV$20:$BV$23=$BV$21,$BW$20&gt;$BW$22,$BW$21:$BW$23=$BW$22),1,0)</f>
        <v>0</v>
      </c>
      <c r="CU22" s="526">
        <f t="array" ref="CU22">IF(AND($BT$20:$BT$23=$BT$22,$BU$20:$BU$21&lt;230,$BU$22:$BU$23&gt;230,$BV$20:$BV$23=$BV$22,$BW$20:$BW$22=$BW$22,$BW$22&gt;$BW$23),1,0)</f>
        <v>0</v>
      </c>
      <c r="CV22" s="526">
        <f t="array" ref="CV22">IF(AND($BT$20:$BT$23=$BT$22,$BU$20&gt;230,$BU$23&gt;230,$BU$21:$BU$22&lt;230,$BV$20:$BV$23=$BV$22,$BW$20&gt;$BW$21:$BW$23,$BW$21:$BW$23=$BW$22),1,0)</f>
        <v>0</v>
      </c>
    </row>
    <row r="23" spans="1:324 8819:8834" ht="15.75" customHeight="1" x14ac:dyDescent="0.3">
      <c r="A23" s="197"/>
      <c r="B23" s="585"/>
      <c r="C23" s="278">
        <v>43277</v>
      </c>
      <c r="D23" s="279">
        <v>0.66666666666666663</v>
      </c>
      <c r="E23" s="280" t="s">
        <v>329</v>
      </c>
      <c r="F23" s="86" t="s">
        <v>174</v>
      </c>
      <c r="G23" s="281"/>
      <c r="H23" s="481"/>
      <c r="I23" s="481"/>
      <c r="J23" s="281"/>
      <c r="K23" s="108" t="s">
        <v>162</v>
      </c>
      <c r="L23" s="205">
        <f t="shared" si="34"/>
        <v>0</v>
      </c>
      <c r="M23" s="206"/>
      <c r="N23" s="43">
        <v>4</v>
      </c>
      <c r="O23" s="44" t="str">
        <f>VLOOKUP(N23,$AD$20:$AF$23,3,0)</f>
        <v>Dinamarca</v>
      </c>
      <c r="P23" s="45">
        <f>VLOOKUP(O23,AF20:AO23,2,FALSE)</f>
        <v>0</v>
      </c>
      <c r="Q23" s="46">
        <f>VLOOKUP(O23,AF20:AO23,3,FALSE)</f>
        <v>0</v>
      </c>
      <c r="R23" s="46">
        <f>VLOOKUP(O23,AF20:AO23,4,FALSE)</f>
        <v>0</v>
      </c>
      <c r="S23" s="46">
        <f>VLOOKUP(O23,AF20:AO23,5,FALSE)</f>
        <v>0</v>
      </c>
      <c r="T23" s="46">
        <f>VLOOKUP(O23,AF20:AO23,6,FALSE)</f>
        <v>0</v>
      </c>
      <c r="U23" s="46">
        <f>VLOOKUP(O23,AF20:AO23,7,FALSE)</f>
        <v>0</v>
      </c>
      <c r="V23" s="46">
        <f>VLOOKUP(O23,AF20:AO23,8,FALSE)</f>
        <v>0</v>
      </c>
      <c r="W23" s="48">
        <f>VLOOKUP(O23,AF20:AO23,9,FALSE)</f>
        <v>0</v>
      </c>
      <c r="X23" s="30">
        <f t="shared" si="37"/>
        <v>100</v>
      </c>
      <c r="Y23" s="218" t="str">
        <f t="shared" si="38"/>
        <v/>
      </c>
      <c r="Z23" s="221"/>
      <c r="AA23" s="31"/>
      <c r="AB23" s="31"/>
      <c r="AC23" s="522">
        <f t="shared" si="39"/>
        <v>-4</v>
      </c>
      <c r="AD23" s="526">
        <f t="shared" si="40"/>
        <v>4</v>
      </c>
      <c r="AE23" s="526">
        <f>RANK(AO23,$AO$20:$AO$23)</f>
        <v>4</v>
      </c>
      <c r="AF23" s="523" t="s">
        <v>169</v>
      </c>
      <c r="AG23" s="526">
        <f>AI23*3+AJ23*1+AK23*0</f>
        <v>0</v>
      </c>
      <c r="AH23" s="526">
        <f t="shared" si="41"/>
        <v>0</v>
      </c>
      <c r="AI23" s="526">
        <f t="array" ref="AI23">SUM((F$18:F$23=AF23)*(H$18:H$23&lt;&gt;"")*(I$18:I$23&lt;&gt;"")*(H$18:H$23&gt;I$18:I$23),(K$18:K$23=AF23)*(H$18:H$23&lt;&gt;"")*(I$18:I$23&lt;&gt;"")*(H$18:H$23&lt;I$18:I$23))</f>
        <v>0</v>
      </c>
      <c r="AJ23" s="526">
        <f t="array" ref="AJ23">SUM((F$18:F$23=AF23)*(H$18:H$23&lt;&gt;"")*(I$18:I$23&lt;&gt;"")*(H$18:H$23=I$18:I$23),(K$18:K$23=AF23)*(H$18:H$23&lt;&gt;"")*(I$18:I$23&lt;&gt;"")*(H$18:H$23=I$18:I$23))</f>
        <v>0</v>
      </c>
      <c r="AK23" s="526">
        <f t="array" ref="AK23">SUM((F$18:F$23=AF23)*(I$18:I$23&lt;&gt;"")*(H$18:H$23&lt;&gt;"")*(H$18:H$23&lt;I$18:I$23),(H$18:H$23&lt;&gt;"")*(K$18:K$23=AF23)*(I$18:I$23&lt;&gt;"")*(H$18:H$23&gt;I$18:I$23))</f>
        <v>0</v>
      </c>
      <c r="AL23" s="526">
        <f t="array" ref="AL23">SUMIFS($H$18:$H$23,$F$18:$F$23,AF23,$H$18:$H$23,"&lt;&gt;",$I$18:$I$23,"&lt;&gt;")+SUMIFS($I$18:$I$23,$K$18:$K$23,AF23,$H$18:$H$23,"&lt;&gt;",$I$18:$I$23,"&lt;&gt;")</f>
        <v>0</v>
      </c>
      <c r="AM23" s="526">
        <f t="array" ref="AM23">SUMIFS($H$18:$H$23,$K$18:$K$23,AF23,$H$18:$H$23,"&lt;&gt;",$I$18:$I$23,"&lt;&gt;")+SUMIFS($I$18:$I$23,$F$18:$F$23,AF23,$H$18:$H$23,"&lt;&gt;",$I$18:$I$23,"&lt;&gt;")</f>
        <v>0</v>
      </c>
      <c r="AN23" s="526">
        <f>AL23-AM23</f>
        <v>0</v>
      </c>
      <c r="AO23" s="526">
        <f>IF(AH23=0,-($AT$13*VLOOKUP(AF23,Tabla3[[ZfP4b()8G6b·$55Ma-t·%fv-ttyZxR-.R*+Fd]:[N!"kvfjM.%&amp;gk5kfmfvv)/%;V$&amp;VW]],2,FALSE)),AG23*$AT$7+AN23*$AT$8+AL23*$AT$9+AX23-($AT$13*VLOOKUP(AF23,Tabla3[[ZfP4b()8G6b·$55Ma-t·%fv-ttyZxR-.R*+Fd]:[N!"kvfjM.%&amp;gk5kfmfvv)/%;V$&amp;VW]],2,FALSE)/100))</f>
        <v>-4</v>
      </c>
      <c r="AP23" s="526">
        <f>AE23</f>
        <v>4</v>
      </c>
      <c r="AQ23" s="526"/>
      <c r="AR23" s="526">
        <f t="shared" si="42"/>
        <v>-4</v>
      </c>
      <c r="AS23" s="526"/>
      <c r="AT23" s="526"/>
      <c r="AU23" s="526"/>
      <c r="AV23" s="529" t="str">
        <f>AF23</f>
        <v>Dinamarca</v>
      </c>
      <c r="AW23" s="526">
        <f>COUNTIF(AG20:AG23,AG23)</f>
        <v>4</v>
      </c>
      <c r="AX23" s="526">
        <f>(AY23*$AT$12)+(BE23*$AT$11)</f>
        <v>11000</v>
      </c>
      <c r="AY23" s="527">
        <f>RANK(AZ23,AZ20:AZ23,1)</f>
        <v>1</v>
      </c>
      <c r="AZ23" s="527">
        <f>SUM(IF(AND(AG23=AG20,AN23=AN20,AL23=AL20),BA23,0),IF(AND(AG23=AG21,AN23=AN21,AL23=AL21),BB23,0),IF(AND(AG23=AG22,AN23=AN22,AL23=AL22),BC23,0))</f>
        <v>0</v>
      </c>
      <c r="BA23" s="527">
        <f>H22</f>
        <v>0</v>
      </c>
      <c r="BB23" s="527">
        <f>H21</f>
        <v>0</v>
      </c>
      <c r="BC23" s="527">
        <f>I19</f>
        <v>0</v>
      </c>
      <c r="BD23" s="527">
        <v>0</v>
      </c>
      <c r="BE23" s="527">
        <f>RANK(BF23,BF20:BF23,1)</f>
        <v>1</v>
      </c>
      <c r="BF23" s="527">
        <f>SUM(IF(AND(AG23=AG20,AN23=AN20,AL23=AL20),BG23,0),IF(AND(AG23=AG21,AN23=AN21,AL23=AL21),BH23,0),IF(AND(AG23=AG22,AN23=AN22,AL23=AL22),BI23,0))</f>
        <v>0</v>
      </c>
      <c r="BG23" s="527">
        <f>BA23-BD20</f>
        <v>0</v>
      </c>
      <c r="BH23" s="527">
        <f>BB23-BD21</f>
        <v>0</v>
      </c>
      <c r="BI23" s="527">
        <f>BC23-BD22</f>
        <v>0</v>
      </c>
      <c r="BJ23" s="527">
        <v>0</v>
      </c>
      <c r="BL23" s="523">
        <f t="shared" si="43"/>
        <v>4</v>
      </c>
      <c r="BM23" s="523" t="s">
        <v>169</v>
      </c>
      <c r="BN23" s="523">
        <f>IF(AH23=0,-($AT$13*VLOOKUP(AF23,Tabla3[[ZfP4b()8G6b·$55Ma-t·%fv-ttyZxR-.R*+Fd]:[N!"kvfjM.%&amp;gk5kfmfvv)/%;V$&amp;VW]],2,FALSE)),AG23*$AT$7+AN23*$AT$8+AL23*$AT$9+AX23-($AT$13*VLOOKUP(AF23,Tabla3[[ZfP4b()8G6b·$55Ma-t·%fv-ttyZxR-.R*+Fd]:[N!"kvfjM.%&amp;gk5kfmfvv)/%;V$&amp;VW]],2,FALSE)/100))</f>
        <v>-4</v>
      </c>
      <c r="BO23" s="523" t="str">
        <f t="shared" si="44"/>
        <v>Dinamarca</v>
      </c>
      <c r="BP23" s="523">
        <f t="shared" si="45"/>
        <v>-4</v>
      </c>
      <c r="BR23" s="523">
        <v>4</v>
      </c>
      <c r="BS23" s="523" t="str">
        <f t="shared" si="46"/>
        <v>Dinamarca</v>
      </c>
      <c r="BT23" s="523">
        <f t="shared" si="47"/>
        <v>0</v>
      </c>
      <c r="BU23" s="528">
        <f t="shared" si="48"/>
        <v>100</v>
      </c>
      <c r="BV23" s="523">
        <f t="array" ref="BV23">VLOOKUP(BS23,$AF$20:$AO$23,9,FALSE)</f>
        <v>0</v>
      </c>
      <c r="BW23" s="523">
        <f t="shared" si="49"/>
        <v>0</v>
      </c>
      <c r="BX23" s="523" t="e">
        <f>IF($BY$20=$CA$19,$DC$5:$DC$8,IF(OR($BY$20=$CC$19,$BY$20=$CG$19),$DG$5:$DG$6,IF($BY$20=$CE$19,$DF$5:$DF$7,$DL$5)))</f>
        <v>#VALUE!</v>
      </c>
      <c r="BZ23" s="526">
        <v>4</v>
      </c>
      <c r="CA23" s="526">
        <f t="array" ref="CA23">IF(AND($BT$20:$BT$23=$BT$23,$BU$20:$BU$23&lt;230,$AN$20:$AN$23=$AN$23,$BW$20:$BW$23=$BW$23),1,0)</f>
        <v>1</v>
      </c>
      <c r="CB23" s="526">
        <f t="array" ref="CB23">IF(AND($BT$20:$BT$22=$BT$20,$BU$20:$BU$22&lt;230,$BU$23&gt;230,$BT$20&lt;&gt;$BT$23),1,0)</f>
        <v>0</v>
      </c>
      <c r="CC23" s="526">
        <f t="array" ref="CC23">IF(AND($BT$22:$BT$23=$BT$22,$BU$22:$BU$23&lt;230,$BT$22&lt;&gt;$BT$21),1,0)</f>
        <v>0</v>
      </c>
      <c r="CD23" s="526">
        <f t="array" ref="CD23">IF(AND($BT$23&lt;&gt;$BT$21,$BT$23&lt;&gt;$BT$20),1,0)</f>
        <v>0</v>
      </c>
      <c r="CE23" s="526">
        <f t="array" ref="CE23">IF(AND($BT$21:$BT$23=$BT$21,$BU$21:$BU$23&lt;230,$BT$20&lt;&gt;$BT$23),1,0)</f>
        <v>0</v>
      </c>
      <c r="CF23" s="526">
        <f t="array" ref="CF23">IF(AND($BT$23&lt;&gt;$BT$21,$BT$23&lt;&gt;$BT$20),1,0)</f>
        <v>0</v>
      </c>
      <c r="CG23" s="526">
        <f t="array" ref="CG23">IF(AND($BT$22:$BT$23=$BT$22,$BU$22:$BU$23&lt;230,$BT$22&lt;&gt;$BT$21),1,0)</f>
        <v>0</v>
      </c>
      <c r="CH23" s="526">
        <f t="array" ref="CH23">IF(AND($BT$23&lt;&gt;$BT$21,$BT$23&lt;&gt;$BT$20),1,0)</f>
        <v>0</v>
      </c>
      <c r="CI23" s="526">
        <f t="array" ref="CI23">IF(AND($BT$20:$BT$23=$BT$20,$BU$20:$BU$23&lt;230,$BV$22:$BV$23=$BV$23,$BV$21&lt;&gt;$BV$23),1,0)</f>
        <v>0</v>
      </c>
      <c r="CJ23" s="526">
        <f t="array" ref="CJ23">IF(AND($BT$20:$BT$23=$BT$20,$BU$20:$BU$23&lt;230,$BV$20:$BV$23=$BV$20,$BW$22=$BW$23,$BW$21&lt;&gt;$BW$22),1,0)</f>
        <v>0</v>
      </c>
      <c r="CK23" s="526">
        <f t="array" ref="CK23">IF(AND($BT$20:$BT$22=$BT$20,$BU$20:$BU$21&lt;230,$BT$22&lt;&gt;$BT$23),1,0)</f>
        <v>0</v>
      </c>
      <c r="CL23" s="526">
        <f t="array" ref="CL23">IF(AND($BT$21&lt;&gt;$BT$20,$BT$21:$BT$23=$BT$22,$BU$21&gt;230,$BU$22:$BU$23&lt;230),1,0)</f>
        <v>0</v>
      </c>
      <c r="CM23" s="526">
        <f t="array" ref="CM23">IF(AND($BT$21&lt;&gt;$BT$20,$BT$21:$BT$23=$BT$21,$BU$23&gt;230,$BU$21:$BU$22&lt;230),1,0)</f>
        <v>0</v>
      </c>
      <c r="CN23" s="526">
        <f t="array" ref="CN23">IF(AND($BT$23&lt;&gt;$BT$21,$BT$23&lt;&gt;$BT$22),1,0)</f>
        <v>0</v>
      </c>
      <c r="CO23" s="526">
        <f t="array" ref="CO23">IF(AND($BT$20:$BT$23=$BT$21,$BU$21:$BU$23&lt;230,$BU$20&lt;&gt;$BU$23),1,0)</f>
        <v>0</v>
      </c>
      <c r="CP23" s="526">
        <f t="array" ref="CP23">IF(AND($BT$20:$BT$23=$BT$20,$BU$20:$BU$22&lt;230,$BU$22&lt;&gt;$BU$23),1,0)</f>
        <v>0</v>
      </c>
      <c r="CQ23" s="526">
        <f t="array" ref="CQ23">IF(AND($BT$20:$BT$23=$BT$23,$BU$20:$BU$21&gt;230,$BU$22:$BU$23&lt;230,$BV$20:$BV$23=$BV$23,$BW$20&gt;$BW$21,$BW$21&gt;$BW$23,$BW$22=$BW$23),1,0)</f>
        <v>0</v>
      </c>
      <c r="CR23" s="526">
        <f t="array" ref="CR23">IF(AND($BT$20:$BT$23=$BT$21,$BU$20&gt;230,$BU$21:$BU$22&lt;230,$BU$23&gt;230,$BV$20:$BV$23=$BV$23,$BW$20&gt;$BW$23,$BW$21=$BW$22,$BW$21&gt;$BW$23),1,0)</f>
        <v>0</v>
      </c>
      <c r="CS23" s="526">
        <f t="array" ref="CS23">IF(AND($BT$20:$BT$23=$BT$23,$BU$20:$BU$21&lt;230,$BU$22:$BU$23&gt;230,$BV$20:$BV$23=$BV$23,$BW$20=$BW$21,$BW$21&gt;$BW$22,$BW$22&gt;$BW$23),1,0)</f>
        <v>0</v>
      </c>
      <c r="CT23" s="526">
        <f t="array" ref="CT23">IF(AND($BT$20:$BT$23=$BT$23,$BU$20:$BU$21&gt;230,$BU$22:$BU$23&lt;230,$BV$20:$BV$23=$BV$23,$BW$20&gt;$BW$23,$BW$21:$BW$23=$BW$23),1,0)</f>
        <v>0</v>
      </c>
      <c r="CU23" s="526">
        <f t="array" ref="CU23">IF(AND($BT$20:$BT$23=$BT$23,$BU$20:$BU$21&lt;230,$BU$22:$BU$23&gt;230,$BV$20:$BV$23=$BV$23,$BW$20:$BW$22=$BW$22,$BW$20:$BW$22&gt;$BW$23),1,0)</f>
        <v>0</v>
      </c>
      <c r="CV23" s="526">
        <f t="array" ref="CV23">IF(AND($BT$20:$BT$23=$BT$23,$BU$20&gt;230,$BU$23&gt;230,$BU$21:$BU$22&lt;230,$BV$20:$BV$23=$BV$23,$BW$20&gt;$BW$21:$BW$23,$BW$21:$BW$23=$BW$23),1,0)</f>
        <v>0</v>
      </c>
    </row>
    <row r="24" spans="1:324 8819:8834" ht="7.5" customHeight="1" x14ac:dyDescent="0.3">
      <c r="A24" s="197"/>
      <c r="B24" s="229"/>
      <c r="C24" s="230"/>
      <c r="D24" s="231"/>
      <c r="E24" s="232"/>
      <c r="F24" s="83"/>
      <c r="G24" s="206"/>
      <c r="H24" s="233"/>
      <c r="I24" s="233"/>
      <c r="J24" s="234"/>
      <c r="K24" s="105"/>
      <c r="L24" s="205"/>
      <c r="M24" s="206"/>
      <c r="N24" s="28"/>
      <c r="O24" s="27"/>
      <c r="P24" s="56"/>
      <c r="Q24" s="28"/>
      <c r="R24" s="28"/>
      <c r="S24" s="28"/>
      <c r="T24" s="28"/>
      <c r="U24" s="28"/>
      <c r="V24" s="28"/>
      <c r="W24" s="28"/>
      <c r="X24" s="30"/>
      <c r="Y24" s="30"/>
      <c r="Z24" s="30"/>
      <c r="AA24" s="30"/>
      <c r="AB24" s="30"/>
      <c r="AC24" s="522"/>
      <c r="AD24" s="526"/>
      <c r="AE24" s="526"/>
      <c r="AG24" s="526"/>
      <c r="AH24" s="526"/>
      <c r="AI24" s="526"/>
      <c r="AJ24" s="526"/>
      <c r="AK24" s="526"/>
      <c r="AL24" s="526"/>
      <c r="AM24" s="526"/>
      <c r="AN24" s="526"/>
      <c r="AO24" s="526"/>
      <c r="AP24" s="526"/>
      <c r="AQ24" s="526"/>
      <c r="AR24" s="526"/>
      <c r="AS24" s="526"/>
      <c r="AT24" s="526"/>
      <c r="AU24" s="526"/>
      <c r="AV24" s="529"/>
      <c r="AW24" s="526"/>
      <c r="AX24" s="526"/>
      <c r="AY24" s="527"/>
      <c r="AZ24" s="527"/>
      <c r="BA24" s="527"/>
      <c r="BB24" s="527"/>
      <c r="BC24" s="527"/>
      <c r="BD24" s="527"/>
      <c r="BE24" s="527"/>
      <c r="BF24" s="527"/>
      <c r="BG24" s="527"/>
      <c r="BH24" s="527"/>
      <c r="BI24" s="527"/>
      <c r="BJ24" s="527"/>
      <c r="BU24" s="528"/>
    </row>
    <row r="25" spans="1:324 8819:8834" ht="15.75" customHeight="1" x14ac:dyDescent="0.3">
      <c r="A25" s="197"/>
      <c r="B25" s="586" t="s">
        <v>3</v>
      </c>
      <c r="C25" s="282">
        <v>43267</v>
      </c>
      <c r="D25" s="283">
        <v>0.625</v>
      </c>
      <c r="E25" s="284" t="s">
        <v>333</v>
      </c>
      <c r="F25" s="87" t="s">
        <v>154</v>
      </c>
      <c r="G25" s="285"/>
      <c r="H25" s="482"/>
      <c r="I25" s="482"/>
      <c r="J25" s="286"/>
      <c r="K25" s="109" t="s">
        <v>20</v>
      </c>
      <c r="L25" s="205">
        <f t="shared" si="34"/>
        <v>0</v>
      </c>
      <c r="M25" s="206"/>
      <c r="N25" s="287" t="s">
        <v>30</v>
      </c>
      <c r="O25" s="288"/>
      <c r="P25" s="288"/>
      <c r="Q25" s="288"/>
      <c r="R25" s="288"/>
      <c r="S25" s="288"/>
      <c r="T25" s="288"/>
      <c r="U25" s="288"/>
      <c r="V25" s="288"/>
      <c r="W25" s="289"/>
      <c r="X25" s="30"/>
      <c r="Y25" s="542" t="s">
        <v>336</v>
      </c>
      <c r="Z25" s="542"/>
      <c r="AA25" s="542"/>
      <c r="AB25" s="30"/>
      <c r="AC25" s="522"/>
      <c r="AD25" s="526"/>
      <c r="AE25" s="526" t="s">
        <v>36</v>
      </c>
      <c r="AG25" s="526"/>
      <c r="AH25" s="526"/>
      <c r="AI25" s="526"/>
      <c r="AJ25" s="526"/>
      <c r="AK25" s="526"/>
      <c r="AL25" s="526"/>
      <c r="AM25" s="526"/>
      <c r="AN25" s="526"/>
      <c r="AO25" s="526"/>
      <c r="AP25" s="526"/>
      <c r="AQ25" s="526"/>
      <c r="AR25" s="526"/>
      <c r="AS25" s="526"/>
      <c r="AT25" s="526"/>
      <c r="AU25" s="526"/>
      <c r="AV25" s="522" t="str">
        <f>CONCATENATE(N25," - GOLAVERAGE")</f>
        <v>Grupo D - GOLAVERAGE</v>
      </c>
      <c r="AW25" s="526"/>
      <c r="AX25" s="526"/>
      <c r="AY25" s="543" t="s">
        <v>49</v>
      </c>
      <c r="AZ25" s="543"/>
      <c r="BA25" s="543"/>
      <c r="BB25" s="543"/>
      <c r="BC25" s="543"/>
      <c r="BD25" s="543"/>
      <c r="BE25" s="543" t="s">
        <v>48</v>
      </c>
      <c r="BF25" s="543"/>
      <c r="BG25" s="543"/>
      <c r="BH25" s="543"/>
      <c r="BI25" s="543"/>
      <c r="BJ25" s="543"/>
      <c r="BU25" s="528"/>
      <c r="BZ25" s="526" t="s">
        <v>314</v>
      </c>
      <c r="CA25" s="526">
        <f>SUM(CA27:CA30)</f>
        <v>4</v>
      </c>
      <c r="CB25" s="526">
        <f t="shared" ref="CB25:CX25" si="50">SUM(CB27:CB30)</f>
        <v>0</v>
      </c>
      <c r="CC25" s="526">
        <f t="shared" si="50"/>
        <v>0</v>
      </c>
      <c r="CD25" s="526">
        <f t="shared" si="50"/>
        <v>0</v>
      </c>
      <c r="CE25" s="526">
        <f t="shared" si="50"/>
        <v>0</v>
      </c>
      <c r="CF25" s="526">
        <f t="shared" si="50"/>
        <v>0</v>
      </c>
      <c r="CG25" s="526">
        <f t="shared" si="50"/>
        <v>0</v>
      </c>
      <c r="CH25" s="526">
        <f t="shared" si="50"/>
        <v>0</v>
      </c>
      <c r="CI25" s="526">
        <f t="shared" si="50"/>
        <v>0</v>
      </c>
      <c r="CJ25" s="526">
        <f t="shared" si="50"/>
        <v>0</v>
      </c>
      <c r="CK25" s="526">
        <f t="shared" si="50"/>
        <v>0</v>
      </c>
      <c r="CL25" s="526">
        <f t="shared" si="50"/>
        <v>0</v>
      </c>
      <c r="CM25" s="526">
        <f t="shared" si="50"/>
        <v>0</v>
      </c>
      <c r="CN25" s="526">
        <f t="shared" si="50"/>
        <v>0</v>
      </c>
      <c r="CO25" s="526">
        <f t="shared" si="50"/>
        <v>0</v>
      </c>
      <c r="CP25" s="526">
        <f t="shared" si="50"/>
        <v>0</v>
      </c>
      <c r="CQ25" s="526">
        <f t="shared" si="50"/>
        <v>0</v>
      </c>
      <c r="CR25" s="526">
        <f t="shared" si="50"/>
        <v>0</v>
      </c>
      <c r="CS25" s="526">
        <f t="shared" si="50"/>
        <v>0</v>
      </c>
      <c r="CT25" s="526">
        <f t="shared" si="50"/>
        <v>0</v>
      </c>
      <c r="CU25" s="526">
        <f t="shared" si="50"/>
        <v>0</v>
      </c>
      <c r="CV25" s="526">
        <f t="shared" si="50"/>
        <v>0</v>
      </c>
      <c r="CW25" s="526">
        <f t="shared" si="50"/>
        <v>0</v>
      </c>
      <c r="CX25" s="526">
        <f t="shared" si="50"/>
        <v>0</v>
      </c>
    </row>
    <row r="26" spans="1:324 8819:8834" ht="15" customHeight="1" x14ac:dyDescent="0.3">
      <c r="A26" s="197"/>
      <c r="B26" s="587"/>
      <c r="C26" s="290">
        <v>43267</v>
      </c>
      <c r="D26" s="291">
        <v>0.875</v>
      </c>
      <c r="E26" s="292" t="s">
        <v>332</v>
      </c>
      <c r="F26" s="88" t="s">
        <v>158</v>
      </c>
      <c r="G26" s="293"/>
      <c r="H26" s="482"/>
      <c r="I26" s="482"/>
      <c r="J26" s="294"/>
      <c r="K26" s="110" t="s">
        <v>172</v>
      </c>
      <c r="L26" s="205">
        <f t="shared" si="34"/>
        <v>0</v>
      </c>
      <c r="M26" s="206"/>
      <c r="N26" s="295" t="s">
        <v>26</v>
      </c>
      <c r="O26" s="296" t="s">
        <v>6</v>
      </c>
      <c r="P26" s="297" t="s">
        <v>12</v>
      </c>
      <c r="Q26" s="297" t="s">
        <v>7</v>
      </c>
      <c r="R26" s="297" t="s">
        <v>8</v>
      </c>
      <c r="S26" s="297" t="s">
        <v>4</v>
      </c>
      <c r="T26" s="297" t="s">
        <v>9</v>
      </c>
      <c r="U26" s="297" t="s">
        <v>10</v>
      </c>
      <c r="V26" s="297" t="s">
        <v>11</v>
      </c>
      <c r="W26" s="298" t="s">
        <v>14</v>
      </c>
      <c r="X26" s="277">
        <f>COUNTIF(X27:X30,"&lt;100")</f>
        <v>0</v>
      </c>
      <c r="Y26" s="542"/>
      <c r="Z26" s="542"/>
      <c r="AA26" s="542"/>
      <c r="AB26" s="31"/>
      <c r="AC26" s="522"/>
      <c r="AD26" s="524"/>
      <c r="AE26" s="524" t="s">
        <v>16</v>
      </c>
      <c r="AF26" s="534" t="s">
        <v>6</v>
      </c>
      <c r="AG26" s="524" t="s">
        <v>17</v>
      </c>
      <c r="AH26" s="524" t="s">
        <v>7</v>
      </c>
      <c r="AI26" s="524" t="s">
        <v>8</v>
      </c>
      <c r="AJ26" s="524" t="s">
        <v>4</v>
      </c>
      <c r="AK26" s="524" t="s">
        <v>9</v>
      </c>
      <c r="AL26" s="524" t="s">
        <v>10</v>
      </c>
      <c r="AM26" s="524" t="s">
        <v>11</v>
      </c>
      <c r="AN26" s="524" t="s">
        <v>14</v>
      </c>
      <c r="AO26" s="524" t="s">
        <v>18</v>
      </c>
      <c r="AP26" s="524" t="s">
        <v>16</v>
      </c>
      <c r="AQ26" s="526"/>
      <c r="AR26" s="526"/>
      <c r="AS26" s="526"/>
      <c r="AT26" s="526"/>
      <c r="AU26" s="526"/>
      <c r="AV26" s="524" t="s">
        <v>6</v>
      </c>
      <c r="AW26" s="530" t="s">
        <v>50</v>
      </c>
      <c r="AX26" s="531" t="s">
        <v>53</v>
      </c>
      <c r="AY26" s="530" t="s">
        <v>52</v>
      </c>
      <c r="AZ26" s="530" t="s">
        <v>47</v>
      </c>
      <c r="BA26" s="531" t="str">
        <f>AV27</f>
        <v>Argentina</v>
      </c>
      <c r="BB26" s="531" t="str">
        <f>AV28</f>
        <v>Islandia</v>
      </c>
      <c r="BC26" s="531" t="str">
        <f>AV29</f>
        <v>Croacia</v>
      </c>
      <c r="BD26" s="531" t="str">
        <f>AV30</f>
        <v>Nigeria</v>
      </c>
      <c r="BE26" s="530" t="s">
        <v>52</v>
      </c>
      <c r="BF26" s="530" t="s">
        <v>47</v>
      </c>
      <c r="BG26" s="531" t="str">
        <f>BA26</f>
        <v>Argentina</v>
      </c>
      <c r="BH26" s="531" t="str">
        <f t="shared" ref="BH26:BJ26" si="51">BB26</f>
        <v>Islandia</v>
      </c>
      <c r="BI26" s="531" t="str">
        <f t="shared" si="51"/>
        <v>Croacia</v>
      </c>
      <c r="BJ26" s="531" t="str">
        <f t="shared" si="51"/>
        <v>Nigeria</v>
      </c>
      <c r="BL26" s="525"/>
      <c r="BM26" s="525" t="s">
        <v>315</v>
      </c>
      <c r="BN26" s="525"/>
      <c r="BO26" s="525" t="s">
        <v>316</v>
      </c>
      <c r="BP26" s="525"/>
      <c r="BR26" s="525"/>
      <c r="BS26" s="525" t="s">
        <v>6</v>
      </c>
      <c r="BT26" s="525" t="s">
        <v>17</v>
      </c>
      <c r="BU26" s="535" t="s">
        <v>317</v>
      </c>
      <c r="BV26" s="525" t="s">
        <v>14</v>
      </c>
      <c r="BW26" s="525" t="s">
        <v>318</v>
      </c>
      <c r="BZ26" s="526" t="s">
        <v>319</v>
      </c>
      <c r="CA26" s="526" t="s">
        <v>320</v>
      </c>
      <c r="CB26" s="526" t="s">
        <v>321</v>
      </c>
      <c r="CC26" s="526" t="s">
        <v>322</v>
      </c>
      <c r="CD26" s="526" t="s">
        <v>323</v>
      </c>
      <c r="CE26" s="526" t="s">
        <v>324</v>
      </c>
      <c r="CF26" s="526" t="s">
        <v>325</v>
      </c>
      <c r="CG26" s="526" t="s">
        <v>326</v>
      </c>
      <c r="CH26" s="526" t="s">
        <v>327</v>
      </c>
      <c r="CI26" s="526" t="s">
        <v>322</v>
      </c>
      <c r="CJ26" s="526" t="s">
        <v>322</v>
      </c>
      <c r="CK26" s="526" t="s">
        <v>323</v>
      </c>
      <c r="CL26" s="526" t="s">
        <v>326</v>
      </c>
      <c r="CM26" s="526" t="s">
        <v>325</v>
      </c>
      <c r="CN26" s="526" t="s">
        <v>325</v>
      </c>
      <c r="CO26" s="526" t="s">
        <v>324</v>
      </c>
      <c r="CP26" s="526" t="s">
        <v>321</v>
      </c>
      <c r="CQ26" s="526" t="s">
        <v>326</v>
      </c>
      <c r="CR26" s="526" t="s">
        <v>325</v>
      </c>
      <c r="CS26" s="526" t="s">
        <v>323</v>
      </c>
      <c r="CT26" s="526" t="s">
        <v>326</v>
      </c>
      <c r="CU26" s="526" t="s">
        <v>323</v>
      </c>
      <c r="CV26" s="526" t="s">
        <v>325</v>
      </c>
    </row>
    <row r="27" spans="1:324 8819:8834" ht="15" customHeight="1" x14ac:dyDescent="0.3">
      <c r="A27" s="197"/>
      <c r="B27" s="587"/>
      <c r="C27" s="290">
        <v>43272</v>
      </c>
      <c r="D27" s="291">
        <v>0.83333333333333337</v>
      </c>
      <c r="E27" s="292" t="s">
        <v>334</v>
      </c>
      <c r="F27" s="88" t="s">
        <v>154</v>
      </c>
      <c r="G27" s="293"/>
      <c r="H27" s="482"/>
      <c r="I27" s="482"/>
      <c r="J27" s="294"/>
      <c r="K27" s="110" t="s">
        <v>158</v>
      </c>
      <c r="L27" s="205">
        <f t="shared" si="34"/>
        <v>0</v>
      </c>
      <c r="M27" s="206"/>
      <c r="N27" s="253">
        <v>1</v>
      </c>
      <c r="O27" s="254" t="str">
        <f>VLOOKUP(N27,$AD$27:$AF$30,3,0)</f>
        <v>Argentina</v>
      </c>
      <c r="P27" s="255">
        <f>VLOOKUP(O27,AF27:AO30,2,FALSE)</f>
        <v>0</v>
      </c>
      <c r="Q27" s="255">
        <f>VLOOKUP(O27,AF27:AO30,3,FALSE)</f>
        <v>0</v>
      </c>
      <c r="R27" s="255">
        <f>VLOOKUP(O27,AF27:AO30,4,FALSE)</f>
        <v>0</v>
      </c>
      <c r="S27" s="255">
        <f>VLOOKUP(O27,AF27:AO30,5,FALSE)</f>
        <v>0</v>
      </c>
      <c r="T27" s="255">
        <f>VLOOKUP(O27,AF27:AO30,6,FALSE)</f>
        <v>0</v>
      </c>
      <c r="U27" s="255">
        <f>VLOOKUP(O27,AF27:AO30,7,FALSE)</f>
        <v>0</v>
      </c>
      <c r="V27" s="255">
        <f>VLOOKUP(O27,AF27:AO30,8,FALSE)</f>
        <v>0</v>
      </c>
      <c r="W27" s="256">
        <f>VLOOKUP(O27,AF27:AO30,9,FALSE)</f>
        <v>0</v>
      </c>
      <c r="X27" s="30">
        <f>IF(SUM($AH$27:$AH$30)=12,MIN(ABS(BP26-BP27),ABS(BP27-BP28)),100)</f>
        <v>100</v>
      </c>
      <c r="Y27" s="218" t="str">
        <f>IF(AND(X27&gt;=0,X27&lt;90),VLOOKUP(N27,$BL$27:$BM$30,2,0),"")</f>
        <v/>
      </c>
      <c r="Z27" s="221"/>
      <c r="AA27" s="31"/>
      <c r="AB27" s="31"/>
      <c r="AC27" s="522">
        <f>VLOOKUP(O27,$AF$27:$AO$30,10,FALSE)</f>
        <v>-1</v>
      </c>
      <c r="AD27" s="526">
        <f>RANK(AR27,$AR$27:$AR$30)</f>
        <v>1</v>
      </c>
      <c r="AE27" s="526">
        <f>RANK(AO27,$AO$27:$AO$30)</f>
        <v>1</v>
      </c>
      <c r="AF27" s="523" t="s">
        <v>154</v>
      </c>
      <c r="AG27" s="526">
        <f>AI27*3+AJ27*1+AK27*0</f>
        <v>0</v>
      </c>
      <c r="AH27" s="526">
        <f>COUNTIFS($F$25:$F$30,AF27,$H$25:$H$30,"&lt;&gt;",$I$25:$I$30,"&lt;&gt;")+COUNTIFS($K$25:$K$30,AF27,$I$25:$I$30,"&lt;&gt;",$H$25:$H$30,"&lt;&gt;")</f>
        <v>0</v>
      </c>
      <c r="AI27" s="526">
        <f t="array" ref="AI27">SUM((F$25:F$30=AF27)*(H$25:H$30&lt;&gt;"")*(I$25:I$30&lt;&gt;"")*(H$25:H$30&gt;I$25:I$30),(K$25:K$30=AF27)*(H$25:H$30&lt;&gt;"")*(I$25:I$30&lt;&gt;"")*(H$25:H$30&lt;I$25:I$30))</f>
        <v>0</v>
      </c>
      <c r="AJ27" s="526">
        <f t="array" ref="AJ27">SUM((F$25:F$30=AF27)*(H$25:H$30&lt;&gt;"")*(I$25:I$30&lt;&gt;"")*(H$25:H$30=I$25:I$30),(K$25:K$30=AF27)*(H$25:H$30&lt;&gt;"")*(I$25:I$30&lt;&gt;"")*(H$25:H$30=I$25:I$30))</f>
        <v>0</v>
      </c>
      <c r="AK27" s="526">
        <f t="array" ref="AK27">SUM((F$25:F$30=AF27)*(I$25:I$30&lt;&gt;"")*(H$25:H$30&lt;&gt;"")*(H$25:H$30&lt;I$25:I$30),(H$25:H$30&lt;&gt;"")*(K$25:K$30=AF27)*(I$25:I$30&lt;&gt;"")*(H$25:H$30&gt;I$25:I$30))</f>
        <v>0</v>
      </c>
      <c r="AL27" s="526">
        <f t="array" ref="AL27">SUMIFS($H$25:$H$30,$F$25:$F$30,AF27,$H$25:$H$30,"&lt;&gt;",$I$25:$I$30,"&lt;&gt;")+SUMIFS($I$25:$I$30,$K$25:$K$30,AF27,$H$25:$H$30,"&lt;&gt;",$I$25:$I$30,"&lt;&gt;")</f>
        <v>0</v>
      </c>
      <c r="AM27" s="526">
        <f t="array" ref="AM27">SUMIFS($H$25:$H$30,$K$25:$K$30,AF27,$H$25:$H$30,"&lt;&gt;",$I$25:$I$30,"&lt;&gt;")+SUMIFS($I$25:$I$30,$F$25:$F$30,AF27,$H$25:$H$30,"&lt;&gt;",$I$25:$I$30,"&lt;&gt;")</f>
        <v>0</v>
      </c>
      <c r="AN27" s="526">
        <f>AL27-AM27</f>
        <v>0</v>
      </c>
      <c r="AO27" s="526">
        <f>IF(AH27=0,-($AT$13*VLOOKUP(AF27,Tabla3[[ZfP4b()8G6b·$55Ma-t·%fv-ttyZxR-.R*+Fd]:[N!"kvfjM.%&amp;gk5kfmfvv)/%;V$&amp;VW]],2,FALSE)),AG27*$AT$7+AN27*$AT$8+AL27*$AT$9+AX27-($AT$13*VLOOKUP(AF27,Tabla3[[ZfP4b()8G6b·$55Ma-t·%fv-ttyZxR-.R*+Fd]:[N!"kvfjM.%&amp;gk5kfmfvv)/%;V$&amp;VW]],2,FALSE)/100))</f>
        <v>-1</v>
      </c>
      <c r="AP27" s="526">
        <f>AE27</f>
        <v>1</v>
      </c>
      <c r="AQ27" s="526"/>
      <c r="AR27" s="526">
        <f>IFERROR(AO27-VLOOKUP(AF27,$Y$27:$Z$30,2,0),AO27)</f>
        <v>-1</v>
      </c>
      <c r="AS27" s="526"/>
      <c r="AT27" s="526"/>
      <c r="AU27" s="526"/>
      <c r="AV27" s="529" t="str">
        <f>AF27</f>
        <v>Argentina</v>
      </c>
      <c r="AW27" s="526">
        <f>COUNTIF(AG27:AG30,AG27)</f>
        <v>4</v>
      </c>
      <c r="AX27" s="526">
        <f>(AY27*$AT$12)+(BE27*$AT$11)</f>
        <v>11000</v>
      </c>
      <c r="AY27" s="527">
        <f>RANK(AZ27,AZ27:AZ30,1)</f>
        <v>1</v>
      </c>
      <c r="AZ27" s="527">
        <f>SUM(IF(AND(AG27=AG28,AN27=AN28,AL27=AL28),BB27,0),IF(AND(AG27=AG29,AN27=AN29,AL27=AL29),BC27,0),IF(AND(AG27=AG30,AN27=AN30,AL27=AL30),BD27,0))</f>
        <v>0</v>
      </c>
      <c r="BA27" s="527">
        <v>0</v>
      </c>
      <c r="BB27" s="527">
        <f>H25</f>
        <v>0</v>
      </c>
      <c r="BC27" s="527">
        <f>H27</f>
        <v>0</v>
      </c>
      <c r="BD27" s="527">
        <f>I29</f>
        <v>0</v>
      </c>
      <c r="BE27" s="527">
        <f>RANK(BF27,BF27:BF30,1)</f>
        <v>1</v>
      </c>
      <c r="BF27" s="527">
        <f>SUM(IF(AND(AG27=AG28,AN27=AN28,AL27=AL28),BH27,0),IF(AND(AG27=AG29,AN27=AN29,AL27=AL29),BI27,0),IF(AND(AG27=AG30,AN27=AN30,AL27=AL30),BJ27,0))</f>
        <v>0</v>
      </c>
      <c r="BG27" s="527">
        <v>0</v>
      </c>
      <c r="BH27" s="527">
        <f>BB27-BA28</f>
        <v>0</v>
      </c>
      <c r="BI27" s="527">
        <f>BC27-BA29</f>
        <v>0</v>
      </c>
      <c r="BJ27" s="527">
        <f>BD27-BA30</f>
        <v>0</v>
      </c>
      <c r="BL27" s="523">
        <f>RANK(BN27,$BN$27:$BN$30)</f>
        <v>1</v>
      </c>
      <c r="BM27" s="523" t="s">
        <v>154</v>
      </c>
      <c r="BN27" s="523">
        <f>IF(AH27=0,-($AT$13*VLOOKUP(AF27,Tabla3[[ZfP4b()8G6b·$55Ma-t·%fv-ttyZxR-.R*+Fd]:[N!"kvfjM.%&amp;gk5kfmfvv)/%;V$&amp;VW]],2,FALSE)),AG27*$AT$7+AN27*$AT$8+AL27*$AT$9+AX27-($AT$13*VLOOKUP(AF27,Tabla3[[ZfP4b()8G6b·$55Ma-t·%fv-ttyZxR-.R*+Fd]:[N!"kvfjM.%&amp;gk5kfmfvv)/%;V$&amp;VW]],2,FALSE)/100))</f>
        <v>-1</v>
      </c>
      <c r="BO27" s="523" t="str">
        <f>VLOOKUP(N27,$AE$27:$AF$30,2,0)</f>
        <v>Argentina</v>
      </c>
      <c r="BP27" s="523">
        <f>VLOOKUP($BO27,$AF$27:$AO$30,10,FALSE)</f>
        <v>-1</v>
      </c>
      <c r="BR27" s="523">
        <v>1</v>
      </c>
      <c r="BS27" s="523" t="str">
        <f>VLOOKUP(BR27,$AD$27:$AF$30,3,0)</f>
        <v>Argentina</v>
      </c>
      <c r="BT27" s="523">
        <f>VLOOKUP(BS27,$AF$27:$AO$30,2,FALSE)</f>
        <v>0</v>
      </c>
      <c r="BU27" s="528">
        <f>IF(SUM($AH$27:$AH$30)=12,MIN(ABS(BP26-BP27),ABS(BP27-BP28)),100)</f>
        <v>100</v>
      </c>
      <c r="BV27" s="523">
        <f>VLOOKUP(BS27,$AF$27:$AO$30,9,FALSE)</f>
        <v>0</v>
      </c>
      <c r="BW27" s="523">
        <f>VLOOKUP(BS27,$AF$27:$AO$30,7,FALSE)</f>
        <v>0</v>
      </c>
      <c r="BX27" s="523" t="e">
        <f>IF($BY$27=$CA$26,$DC$5:$DC$8,IF($BY$27=$CB$26,$DD$5:$DD$7,IF(OR($BY$27=$CC$26,$BY$27=$CD$26),$DE$5:$DE$6,$DI$5)))</f>
        <v>#VALUE!</v>
      </c>
      <c r="BY27" s="526" t="str">
        <f>IFERROR(HLOOKUP(4,CA25:CX26,2,0),CH26)</f>
        <v>COM_1</v>
      </c>
      <c r="BZ27" s="526">
        <v>1</v>
      </c>
      <c r="CA27" s="526">
        <f t="array" ref="CA27">IF(AND($BT$27:$BT$30=$BT$27,$BU$27:$BU$30&lt;300,$AN$27:$AN$30=$AN$27,$BW$27:$BW$30=$BW$27),1,0)</f>
        <v>1</v>
      </c>
      <c r="CB27" s="526">
        <f t="array" ref="CB27">IF(AND($BT$27:$BT$29=$BT$27,$BU$27:$BU$29&lt;300,$BT$27&lt;&gt;$BT$30),1,0)</f>
        <v>0</v>
      </c>
      <c r="CC27" s="526">
        <f t="array" ref="CC27">IF(AND($BT$27:$BT$28=$BT$27,$BU$27:$BU$28&lt;300,$BT$27&lt;&gt;$BT$29),1,0)</f>
        <v>0</v>
      </c>
      <c r="CD27" s="526">
        <f t="array" ref="CD27">IF(AND($BT$27:$BT$28=$BT$27,$BU$27:$BU$28&lt;300,$BT$27&lt;&gt;$BT$29),1,0)</f>
        <v>0</v>
      </c>
      <c r="CE27" s="526">
        <f t="array" ref="CE27">IF(AND($BT$28:$BT$30=$BT$28,$BU$28:$BU$30&lt;300,$BT$27&lt;&gt;$BT$28),1,0)</f>
        <v>0</v>
      </c>
      <c r="CF27" s="526">
        <f t="array" ref="CF27">IF(AND($BT$27&lt;&gt;$BT$28,$BT$27&lt;&gt;$BT$30),1,0)</f>
        <v>0</v>
      </c>
      <c r="CG27" s="526">
        <f t="array" ref="CG27">IF(AND($BT$27&lt;&gt;$BT$28,$BT$27&lt;&gt;$BT$30),1,0)</f>
        <v>0</v>
      </c>
      <c r="CH27" s="526">
        <f t="array" ref="CH27">IF(AND($BT$27&lt;&gt;$BT$28,$BT$27&lt;&gt;$BT$30),1,0)</f>
        <v>0</v>
      </c>
      <c r="CI27" s="526">
        <f t="array" ref="CI27">IF(AND($BT$27:$BT$30=$BT$27,$BU$27:$BU$30&lt;300,$BV$27:$BV$28=$BV$27,$BV$27&lt;&gt;$BV$29),1,0)</f>
        <v>0</v>
      </c>
      <c r="CJ27" s="526">
        <f t="array" ref="CJ27">IF(AND($BT$27:$BT$30=$BT$27,$BU$27:$BU$30&lt;300,$BV$27:$BV$30=$BV$27,$BW$27=$BW$28,$BW$27&lt;&gt;$BW$29),1,0)</f>
        <v>0</v>
      </c>
      <c r="CK27" s="526">
        <f t="array" ref="CK27">IF(AND($BT$27:$BT$29=$BT$27,$BU$27:$BU$28&lt;300,$BU$29&gt;300),1,0)</f>
        <v>0</v>
      </c>
      <c r="CL27" s="526">
        <f t="array" ref="CL27">IF(AND($BT$27&lt;&gt;$BT$28,$BT$27&lt;&gt;$BT$29),1,0)</f>
        <v>0</v>
      </c>
      <c r="CM27" s="526">
        <f t="array" ref="CM27">IF(AND($BT$27&lt;&gt;$BT$28,$BT$27&lt;&gt;$BT$29),1,0)</f>
        <v>0</v>
      </c>
      <c r="CN27" s="526">
        <f t="array" ref="CN27">IF(AND($BT$27&lt;&gt;$BT$30,$BT$27:$BT$29=$BT$27,$BU$27&gt;300,$BU$28:$BU$29&lt;300),1,0)</f>
        <v>0</v>
      </c>
      <c r="CO27" s="526">
        <f t="array" ref="CO27">IF(AND($BT$27:$BT$30=$BT$27,$BU$28:$BU$30&lt;300,$BU$27&lt;&gt;$BU$28),1,0)</f>
        <v>0</v>
      </c>
      <c r="CP27" s="526">
        <f t="array" ref="CP27">IF(AND($BT$27:$BT$30=$BT$27,$BU$27:$BU$29&lt;300,$BU$27&lt;&gt;$BU$30),1,0)</f>
        <v>0</v>
      </c>
      <c r="CQ27" s="526">
        <f t="array" ref="CQ27">IF(AND($BT$27:$BT$30=$BT$27,$BU$27:$BU$28&gt;300,$BU$29:$BU$30&lt;300,$BV$27:$BV$30=$BV$27,$BW$27&gt;$BW$28,$BW$27&gt;$BW$29,$BW$27&gt;$BW$30),1,0)</f>
        <v>0</v>
      </c>
      <c r="CR27" s="526">
        <f t="array" ref="CR27">IF(AND($BT$27:$BT$30=$BT$27,$BU$27&gt;300,$BU$28:$BU$29&lt;300,$BU$30&gt;300,$BV$27:$BV$30=$BV$27,$BW$27&gt;$BW$28,$BW$27&gt;$BW$29,$BW$27&gt;$BW$30),1,0)</f>
        <v>0</v>
      </c>
      <c r="CS27" s="526">
        <f t="array" ref="CS27">IF(AND($BT$27:$BT$30=$BT$27,$BU$27:$BU$28&lt;300,$BU$29:$BU$30&gt;300,$BV$27:$BV$30=$BV$27,$BW$27=$BW$28,$BW$27&gt;$BW$29,$BW$27&gt;$BW$30),1,0)</f>
        <v>0</v>
      </c>
      <c r="CT27" s="526">
        <f t="array" ref="CT27">IF(AND($BT$27:$BT$30=$BT$27,$BU$27:$BU$28&gt;300,$BU$29:$BU$30&lt;300,$BV$27:$BV$30=$BV$27,$BW$27&gt;$BW$28,$BW$28:$BW$30=$BW$28),1,0)</f>
        <v>0</v>
      </c>
      <c r="CU27" s="526">
        <f t="array" ref="CU27">IF(AND($BT$27:$BT$30=$BT$27,$BU$27:$BU$28&lt;300,$BU$29:$BU$30&gt;300,$BV$27:$BV$30=$BV$27,$BW$27:$BW$29=$BW$27,$BW$27&gt;$BW$30),1,0)</f>
        <v>0</v>
      </c>
      <c r="CV27" s="526">
        <f t="array" ref="CV27">IF(AND($BT$27:$BT$30=$BT$27,$BU$27&gt;300,$BU$30&gt;300,$BU$28:$BU$29&lt;300,$BV$27:$BV$30=$BV$27,$BW$27&gt;$BW$28:$BW$30),1,0)</f>
        <v>0</v>
      </c>
    </row>
    <row r="28" spans="1:324 8819:8834" ht="15" customHeight="1" x14ac:dyDescent="0.3">
      <c r="A28" s="197"/>
      <c r="B28" s="587"/>
      <c r="C28" s="290">
        <v>43273</v>
      </c>
      <c r="D28" s="291">
        <v>0.70833333333333337</v>
      </c>
      <c r="E28" s="292" t="s">
        <v>364</v>
      </c>
      <c r="F28" s="88" t="s">
        <v>172</v>
      </c>
      <c r="G28" s="293"/>
      <c r="H28" s="482"/>
      <c r="I28" s="482"/>
      <c r="J28" s="294"/>
      <c r="K28" s="110" t="s">
        <v>20</v>
      </c>
      <c r="L28" s="205">
        <f t="shared" si="34"/>
        <v>0</v>
      </c>
      <c r="M28" s="206"/>
      <c r="N28" s="50">
        <v>2</v>
      </c>
      <c r="O28" s="49" t="str">
        <f>VLOOKUP(N28,$AD$27:$AF$30,3,0)</f>
        <v>Islandia</v>
      </c>
      <c r="P28" s="41">
        <f>VLOOKUP(O28,AF27:AO30,2,FALSE)</f>
        <v>0</v>
      </c>
      <c r="Q28" s="41">
        <f>VLOOKUP(O28,AF27:AO30,3,FALSE)</f>
        <v>0</v>
      </c>
      <c r="R28" s="41">
        <f>VLOOKUP(O28,AF27:AO30,4,FALSE)</f>
        <v>0</v>
      </c>
      <c r="S28" s="41">
        <f>VLOOKUP(O28,AF27:AO30,5,FALSE)</f>
        <v>0</v>
      </c>
      <c r="T28" s="41">
        <f>VLOOKUP(O28,AF27:AO30,6,FALSE)</f>
        <v>0</v>
      </c>
      <c r="U28" s="41">
        <f>VLOOKUP(O28,AF27:AO30,7,FALSE)</f>
        <v>0</v>
      </c>
      <c r="V28" s="41">
        <f>VLOOKUP(O28,AF27:AO30,8,FALSE)</f>
        <v>0</v>
      </c>
      <c r="W28" s="51">
        <f>VLOOKUP(O28,AF27:AO30,9,FALSE)</f>
        <v>0</v>
      </c>
      <c r="X28" s="30">
        <f t="shared" ref="X28:X30" si="52">IF(SUM($AH$27:$AH$30)=12,MIN(ABS(BP27-BP28),ABS(BP28-BP29)),100)</f>
        <v>100</v>
      </c>
      <c r="Y28" s="218" t="str">
        <f t="shared" ref="Y28:Y30" si="53">IF(AND(X28&gt;=0,X28&lt;90),VLOOKUP(N28,$BL$27:$BM$30,2,0),"")</f>
        <v/>
      </c>
      <c r="Z28" s="221"/>
      <c r="AA28" s="31"/>
      <c r="AB28" s="31"/>
      <c r="AC28" s="522">
        <f t="shared" ref="AC28:AC30" si="54">VLOOKUP(O28,$AF$27:$AO$30,10,FALSE)</f>
        <v>-2</v>
      </c>
      <c r="AD28" s="526">
        <f t="shared" ref="AD28:AD30" si="55">RANK(AR28,$AR$27:$AR$30)</f>
        <v>2</v>
      </c>
      <c r="AE28" s="526">
        <f>RANK(AO28,$AO$27:$AO$30)</f>
        <v>2</v>
      </c>
      <c r="AF28" s="523" t="s">
        <v>20</v>
      </c>
      <c r="AG28" s="526">
        <f t="shared" ref="AG28:AG30" si="56">AI28*3+AJ28*1+AK28*0</f>
        <v>0</v>
      </c>
      <c r="AH28" s="526">
        <f t="shared" ref="AH28:AH30" si="57">COUNTIFS($F$25:$F$30,AF28,$H$25:$H$30,"&lt;&gt;",$I$25:$I$30,"&lt;&gt;")+COUNTIFS($K$25:$K$30,AF28,$I$25:$I$30,"&lt;&gt;",$H$25:$H$30,"&lt;&gt;")</f>
        <v>0</v>
      </c>
      <c r="AI28" s="526">
        <f t="array" ref="AI28">SUM((F$25:F$30=AF28)*(H$25:H$30&lt;&gt;"")*(I$25:I$30&lt;&gt;"")*(H$25:H$30&gt;I$25:I$30),(K$25:K$30=AF28)*(H$25:H$30&lt;&gt;"")*(I$25:I$30&lt;&gt;"")*(H$25:H$30&lt;I$25:I$30))</f>
        <v>0</v>
      </c>
      <c r="AJ28" s="526">
        <f t="array" ref="AJ28">SUM((F$25:F$30=AF28)*(H$25:H$30&lt;&gt;"")*(I$25:I$30&lt;&gt;"")*(H$25:H$30=I$25:I$30),(K$25:K$30=AF28)*(H$25:H$30&lt;&gt;"")*(I$25:I$30&lt;&gt;"")*(H$25:H$30=I$25:I$30))</f>
        <v>0</v>
      </c>
      <c r="AK28" s="526">
        <f t="array" ref="AK28">SUM((F$25:F$30=AF28)*(I$25:I$30&lt;&gt;"")*(H$25:H$30&lt;&gt;"")*(H$25:H$30&lt;I$25:I$30),(H$25:H$30&lt;&gt;"")*(K$25:K$30=AF28)*(I$25:I$30&lt;&gt;"")*(H$25:H$30&gt;I$25:I$30))</f>
        <v>0</v>
      </c>
      <c r="AL28" s="526">
        <f t="array" ref="AL28">SUMIFS($H$25:$H$30,$F$25:$F$30,AF28,$H$25:$H$30,"&lt;&gt;",$I$25:$I$30,"&lt;&gt;")+SUMIFS($I$25:$I$30,$K$25:$K$30,AF28,$H$25:$H$30,"&lt;&gt;",$I$25:$I$30,"&lt;&gt;")</f>
        <v>0</v>
      </c>
      <c r="AM28" s="526">
        <f t="array" ref="AM28">SUMIFS($H$25:$H$30,$K$25:$K$30,AF28,$H$25:$H$30,"&lt;&gt;",$I$25:$I$30,"&lt;&gt;")+SUMIFS($I$25:$I$30,$F$25:$F$30,AF28,$H$25:$H$30,"&lt;&gt;",$I$25:$I$30,"&lt;&gt;")</f>
        <v>0</v>
      </c>
      <c r="AN28" s="526">
        <f t="shared" ref="AN28:AN30" si="58">AL28-AM28</f>
        <v>0</v>
      </c>
      <c r="AO28" s="526">
        <f>IF(AH28=0,-($AT$13*VLOOKUP(AF28,Tabla3[[ZfP4b()8G6b·$55Ma-t·%fv-ttyZxR-.R*+Fd]:[N!"kvfjM.%&amp;gk5kfmfvv)/%;V$&amp;VW]],2,FALSE)),AG28*$AT$7+AN28*$AT$8+AL28*$AT$9+AX28-($AT$13*VLOOKUP(AF28,Tabla3[[ZfP4b()8G6b·$55Ma-t·%fv-ttyZxR-.R*+Fd]:[N!"kvfjM.%&amp;gk5kfmfvv)/%;V$&amp;VW]],2,FALSE)/100))</f>
        <v>-2</v>
      </c>
      <c r="AP28" s="526">
        <f>AE28</f>
        <v>2</v>
      </c>
      <c r="AQ28" s="526"/>
      <c r="AR28" s="526">
        <f t="shared" ref="AR28:AR30" si="59">IFERROR(AO28-VLOOKUP(AF28,$Y$27:$Z$30,2,0),AO28)</f>
        <v>-2</v>
      </c>
      <c r="AS28" s="526"/>
      <c r="AT28" s="526"/>
      <c r="AU28" s="526"/>
      <c r="AV28" s="529" t="str">
        <f>AF28</f>
        <v>Islandia</v>
      </c>
      <c r="AW28" s="526">
        <f>COUNTIF(AG27:AG30,AG28)</f>
        <v>4</v>
      </c>
      <c r="AX28" s="526">
        <f>(AY28*$AT$12)+(BE28*$AT$11)</f>
        <v>11000</v>
      </c>
      <c r="AY28" s="527">
        <f>RANK(AZ28,AZ27:AZ30,1)</f>
        <v>1</v>
      </c>
      <c r="AZ28" s="527">
        <f>SUM(IF(AND(AG28=AG29,AN28=AN29,AL28=AL29),BC28,0),IF(AND(AG28=AG30,AN28=AN30,AL28=AL30),BD28,0),IF(AND(AG28=AG27,AN28=AN27,AL28=AL27),BA28,0))</f>
        <v>0</v>
      </c>
      <c r="BA28" s="527">
        <f>I25</f>
        <v>0</v>
      </c>
      <c r="BB28" s="527">
        <v>0</v>
      </c>
      <c r="BC28" s="527">
        <f>H30</f>
        <v>0</v>
      </c>
      <c r="BD28" s="527">
        <f>I28</f>
        <v>0</v>
      </c>
      <c r="BE28" s="527">
        <f>RANK(BF28,BF27:BF30,1)</f>
        <v>1</v>
      </c>
      <c r="BF28" s="527">
        <f>SUM(IF(AND(AG28=AG29,AN28=AN29,AL28=AL29),BI28,0),IF(AND(AG28=AG30,AN28=AN30,AL28=AL30),BJ28,0),IF(AND(AG28=AG27,AN28=AN27,AL28=AL27),BG28,0))</f>
        <v>0</v>
      </c>
      <c r="BG28" s="527">
        <f>BA28-BB27</f>
        <v>0</v>
      </c>
      <c r="BH28" s="527">
        <v>0</v>
      </c>
      <c r="BI28" s="527">
        <f>BC28-BB29</f>
        <v>0</v>
      </c>
      <c r="BJ28" s="527">
        <f>BD28-BB30</f>
        <v>0</v>
      </c>
      <c r="BL28" s="523">
        <f t="shared" ref="BL28:BL30" si="60">RANK(BN28,$BN$27:$BN$30)</f>
        <v>2</v>
      </c>
      <c r="BM28" s="523" t="s">
        <v>20</v>
      </c>
      <c r="BN28" s="523">
        <f>IF(AH28=0,-($AT$13*VLOOKUP(AF28,Tabla3[[ZfP4b()8G6b·$55Ma-t·%fv-ttyZxR-.R*+Fd]:[N!"kvfjM.%&amp;gk5kfmfvv)/%;V$&amp;VW]],2,FALSE)),AG28*$AT$7+AN28*$AT$8+AL28*$AT$9+AX28-($AT$13*VLOOKUP(AF28,Tabla3[[ZfP4b()8G6b·$55Ma-t·%fv-ttyZxR-.R*+Fd]:[N!"kvfjM.%&amp;gk5kfmfvv)/%;V$&amp;VW]],2,FALSE)/100))</f>
        <v>-2</v>
      </c>
      <c r="BO28" s="523" t="str">
        <f t="shared" ref="BO28:BO30" si="61">VLOOKUP(N28,$AE$27:$AF$30,2,0)</f>
        <v>Islandia</v>
      </c>
      <c r="BP28" s="523">
        <f t="shared" ref="BP28:BP30" si="62">VLOOKUP($BO28,$AF$27:$AO$30,10,FALSE)</f>
        <v>-2</v>
      </c>
      <c r="BR28" s="523">
        <v>2</v>
      </c>
      <c r="BS28" s="523" t="str">
        <f t="shared" ref="BS28:BS30" si="63">VLOOKUP(BR28,$AD$27:$AF$30,3,0)</f>
        <v>Islandia</v>
      </c>
      <c r="BT28" s="523">
        <f t="shared" ref="BT28:BT30" si="64">VLOOKUP(BS28,$AF$27:$AO$30,2,FALSE)</f>
        <v>0</v>
      </c>
      <c r="BU28" s="528">
        <f t="shared" ref="BU28:BU30" si="65">IF(SUM($AH$27:$AH$30)=12,MIN(ABS(BP27-BP28),ABS(BP28-BP29)),100)</f>
        <v>100</v>
      </c>
      <c r="BV28" s="523">
        <f t="shared" ref="BV28:BV30" si="66">VLOOKUP(BS28,$AF$27:$AO$30,9,FALSE)</f>
        <v>0</v>
      </c>
      <c r="BW28" s="523">
        <f t="shared" ref="BW28:BW30" si="67">VLOOKUP(BS28,$AF$27:$AO$30,7,FALSE)</f>
        <v>0</v>
      </c>
      <c r="BX28" s="523" t="e">
        <f>IF($BY$27=$CA$26,$DC$5:$DC$8,IF($BY$27=$CB$26,$DD$5:$DD$7,IF(OR($BY$27=$CC$26,$BY$27=$CD$26),$DE$5:$DE$6,IF($BY$27=$CE$26,$DF$5:$DF$7,(IF($BY$27=$CF$26,$DH$5:$DH$6,$DJ$5))))))</f>
        <v>#VALUE!</v>
      </c>
      <c r="BZ28" s="526">
        <v>2</v>
      </c>
      <c r="CA28" s="526">
        <f t="array" ref="CA28">IF(AND($BT$27:$BT$30=$BT$28,$BU$27:$BU$30&lt;300,$AN$27:$AN$30=$AN$28,$BW$27:$BW$30=$BW$28),1,0)</f>
        <v>1</v>
      </c>
      <c r="CB28" s="526">
        <f t="array" ref="CB28">IF(AND($BT$27:$BT$29=$BT$28,$BU$27:$BU$29&lt;300,$BT$28&lt;&gt;$BT$30),1,0)</f>
        <v>0</v>
      </c>
      <c r="CC28" s="526">
        <f t="array" ref="CC28">IF(AND($BT$27:$BT$28=$BT$27,$BU$27:$BU$28&lt;300,$BT$27&lt;&gt;$BT$29),1,0)</f>
        <v>0</v>
      </c>
      <c r="CD28" s="526">
        <f t="array" ref="CD28">IF(AND($BT$27:$BT$28=$BT$27,$BU$27:$BU$28&lt;300,$BT$27&lt;&gt;$BT$29),1,0)</f>
        <v>0</v>
      </c>
      <c r="CE28" s="526">
        <f t="array" ref="CE28">IF(AND($BT$28:$BT$30=$BT$28,$BU$28:$BU$30&lt;300,$BT$27&lt;&gt;$BT$28),1,0)</f>
        <v>0</v>
      </c>
      <c r="CF28" s="526">
        <f t="array" ref="CF28">IF(AND($BT$28:$BT$29=$BT$28,$BU$28:$BU$29&lt;300,$BT$28&lt;&gt;$BT$27,$BT$28&lt;&gt;$BT$30),1,0)</f>
        <v>0</v>
      </c>
      <c r="CG28" s="526">
        <f t="array" ref="CG28">IF(AND($BT$28&lt;&gt;$BT$27,$BT$28&lt;&gt;$BT$29),1,0)</f>
        <v>0</v>
      </c>
      <c r="CH28" s="526">
        <f t="array" ref="CH28">IF(AND($BT$28&lt;&gt;$BT$27,$BT$28&lt;&gt;$BT$29),1,0)</f>
        <v>0</v>
      </c>
      <c r="CI28" s="526">
        <f t="array" ref="CI28">IF(AND($BT$27:$BT$30=$BT$27,$BU$27:$BU$30&lt;300,$BV$27:$BV$28=$BV$27,$BV$28&lt;&gt;$BV$29),1,0)</f>
        <v>0</v>
      </c>
      <c r="CJ28" s="526">
        <f t="array" ref="CJ28">IF(AND($BT$27:$BT$30=$BT$27,$BU$27:$BU$30&lt;300,$BV$27:$BV$30=$BV$27,$BW$27=$BW$28,$BW$28&lt;&gt;$BW$29),1,0)</f>
        <v>0</v>
      </c>
      <c r="CK28" s="526">
        <f t="array" ref="CK28">IF(AND($BT$27:$BT$29=$BT$28,$BU$27:$BU$28&lt;300,$BU$29&gt;300),1,0)</f>
        <v>0</v>
      </c>
      <c r="CL28" s="526">
        <f t="array" ref="CL28">IF(AND($BT$28&lt;&gt;$BT$27,$BT$28:$BT$30=$BT$28,$BU$28&gt;300,$BU$29:$BU$30&lt;300),1,0)</f>
        <v>0</v>
      </c>
      <c r="CM28" s="526">
        <f t="array" ref="CM28">IF(AND($BT$28&lt;&gt;$BT$27,$BT$28:$BT$30=$BT$28,$BU$30&gt;300,$BU$28:$BU$29&lt;300),1,0)</f>
        <v>0</v>
      </c>
      <c r="CN28" s="526">
        <f t="array" ref="CN28">IF(AND($BT$28&lt;&gt;$BT$30,$BT$27:$BT$29=$BT$28,$BU$27&gt;300,$BU$28:$BU$29&lt;300),1,0)</f>
        <v>0</v>
      </c>
      <c r="CO28" s="526">
        <f t="array" ref="CO28">IF(AND($BT$27:$BT$30=$BT$28,$BU$28:$BU$30&lt;300,$BU$27&lt;&gt;$BU$28),1,0)</f>
        <v>0</v>
      </c>
      <c r="CP28" s="526">
        <f t="array" ref="CP28">IF(AND($BT$27:$BT$30=$BT$28,$BU$27:$BU$29&lt;300,$BU$28&lt;&gt;$BU$30),1,0)</f>
        <v>0</v>
      </c>
      <c r="CQ28" s="526">
        <f t="array" ref="CQ28">IF(AND($BT$27:$BT$30=$BT$28,$BU$27:$BU$28&gt;300,$BU$29:$BU$30&lt;300,$BV$27:$BV$30=$BV$28,$BW$27&gt;$BW$28,$BW$28&gt;$BW$29,$BW$28&gt;$BW$30),1,0)</f>
        <v>0</v>
      </c>
      <c r="CR28" s="526">
        <f t="array" ref="CR28">IF(AND($BT$27:$BT$30=$BT$28,$BU$27&gt;300,$BU$28:$BU$29&lt;300,$BU$30&gt;300,$BV$27:$BV$30=$BV$28,$BW$27&gt;$BW$28,$BW$28=$BW$29,$BW$28&gt;$BW$30),1,0)</f>
        <v>0</v>
      </c>
      <c r="CS28" s="526">
        <f t="array" ref="CS28">IF(AND($BT$27:$BT$30=$BT$28,$BU$27:$BU$28&lt;300,$BU$29:$BU$30&gt;300,$BV$27:$BV$30=$BV$28,$BW$27=$BW$28,$BW$28&gt;$BW$29,$BW$28&gt;$BW$30),1,0)</f>
        <v>0</v>
      </c>
      <c r="CT28" s="526">
        <f t="array" ref="CT28">IF(AND($BT$27:$BT$30=$BT$28,$BU$27:$BU$28&gt;300,$BU$29:$BU$30&lt;300,$BV$27:$BV$30=$BV$28,$BW$27&gt;$BW$28,$BW$28:$BW$30=$BW$28),1,0)</f>
        <v>0</v>
      </c>
      <c r="CU28" s="526">
        <f t="array" ref="CU28">IF(AND($BT$27:$BT$30=$BT$28,$BU$27:$BU$28&lt;300,$BU$29:$BU$30&gt;300,$BV$27:$BV$30=$BV$28,$BW$27:$BW$29=$BW$28,$BW$28&gt;$BW$30),1,0)</f>
        <v>0</v>
      </c>
      <c r="CV28" s="526">
        <f t="array" ref="CV28">IF(AND($BT$27:$BT$30=$BT$28,$BU$27&gt;300,$BU$30&gt;300,$BU$28:$BU$29&lt;300,$BV$27:$BV$30=$BV$28,$BW$27&gt;$BW$28:$BW$30,$BW$28:$BW$30=$BW$28),1,0)</f>
        <v>0</v>
      </c>
    </row>
    <row r="29" spans="1:324 8819:8834" ht="15" customHeight="1" x14ac:dyDescent="0.3">
      <c r="A29" s="197"/>
      <c r="B29" s="587"/>
      <c r="C29" s="290">
        <v>43277</v>
      </c>
      <c r="D29" s="291">
        <v>0.83333333333333337</v>
      </c>
      <c r="E29" s="292" t="s">
        <v>328</v>
      </c>
      <c r="F29" s="88" t="s">
        <v>172</v>
      </c>
      <c r="G29" s="293"/>
      <c r="H29" s="482"/>
      <c r="I29" s="482"/>
      <c r="J29" s="294"/>
      <c r="K29" s="110" t="s">
        <v>154</v>
      </c>
      <c r="L29" s="205">
        <f t="shared" si="34"/>
        <v>0</v>
      </c>
      <c r="M29" s="206"/>
      <c r="N29" s="42">
        <v>3</v>
      </c>
      <c r="O29" s="40" t="str">
        <f>VLOOKUP(N29,$AD$27:$AF$30,3,0)</f>
        <v>Croacia</v>
      </c>
      <c r="P29" s="41">
        <f>VLOOKUP(O29,AF27:AO30,2,FALSE)</f>
        <v>0</v>
      </c>
      <c r="Q29" s="39">
        <f>VLOOKUP(O29,AF27:AO30,3,FALSE)</f>
        <v>0</v>
      </c>
      <c r="R29" s="39">
        <f>VLOOKUP(O29,AF27:AO30,4,FALSE)</f>
        <v>0</v>
      </c>
      <c r="S29" s="39">
        <f>VLOOKUP(O29,AF27:AO30,5,FALSE)</f>
        <v>0</v>
      </c>
      <c r="T29" s="39">
        <f>VLOOKUP(O29,AF27:AO30,6,FALSE)</f>
        <v>0</v>
      </c>
      <c r="U29" s="39">
        <f>VLOOKUP(O29,AF27:AO30,7,FALSE)</f>
        <v>0</v>
      </c>
      <c r="V29" s="39">
        <f>VLOOKUP(O29,AF27:AO30,8,FALSE)</f>
        <v>0</v>
      </c>
      <c r="W29" s="47">
        <f>VLOOKUP(O29,AF27:AO30,9,FALSE)</f>
        <v>0</v>
      </c>
      <c r="X29" s="30">
        <f t="shared" si="52"/>
        <v>100</v>
      </c>
      <c r="Y29" s="218" t="str">
        <f t="shared" si="53"/>
        <v/>
      </c>
      <c r="Z29" s="221"/>
      <c r="AA29" s="31"/>
      <c r="AB29" s="31"/>
      <c r="AC29" s="522">
        <f t="shared" si="54"/>
        <v>-3</v>
      </c>
      <c r="AD29" s="526">
        <f t="shared" si="55"/>
        <v>3</v>
      </c>
      <c r="AE29" s="526">
        <f>RANK(AO29,$AO$27:$AO$30)</f>
        <v>3</v>
      </c>
      <c r="AF29" s="523" t="s">
        <v>158</v>
      </c>
      <c r="AG29" s="526">
        <f t="shared" si="56"/>
        <v>0</v>
      </c>
      <c r="AH29" s="526">
        <f t="shared" si="57"/>
        <v>0</v>
      </c>
      <c r="AI29" s="526">
        <f t="array" ref="AI29">SUM((F$25:F$30=AF29)*(H$25:H$30&lt;&gt;"")*(I$25:I$30&lt;&gt;"")*(H$25:H$30&gt;I$25:I$30),(K$25:K$30=AF29)*(H$25:H$30&lt;&gt;"")*(I$25:I$30&lt;&gt;"")*(H$25:H$30&lt;I$25:I$30))</f>
        <v>0</v>
      </c>
      <c r="AJ29" s="526">
        <f t="array" ref="AJ29">SUM((F$25:F$30=AF29)*(H$25:H$30&lt;&gt;"")*(I$25:I$30&lt;&gt;"")*(H$25:H$30=I$25:I$30),(K$25:K$30=AF29)*(H$25:H$30&lt;&gt;"")*(I$25:I$30&lt;&gt;"")*(H$25:H$30=I$25:I$30))</f>
        <v>0</v>
      </c>
      <c r="AK29" s="526">
        <f t="array" ref="AK29">SUM((F$25:F$30=AF29)*(I$25:I$30&lt;&gt;"")*(H$25:H$30&lt;&gt;"")*(H$25:H$30&lt;I$25:I$30),(H$25:H$30&lt;&gt;"")*(K$25:K$30=AF29)*(I$25:I$30&lt;&gt;"")*(H$25:H$30&gt;I$25:I$30))</f>
        <v>0</v>
      </c>
      <c r="AL29" s="526">
        <f t="array" ref="AL29">SUMIFS($H$25:$H$30,$F$25:$F$30,AF29,$H$25:$H$30,"&lt;&gt;",$I$25:$I$30,"&lt;&gt;")+SUMIFS($I$25:$I$30,$K$25:$K$30,AF29,$H$25:$H$30,"&lt;&gt;",$I$25:$I$30,"&lt;&gt;")</f>
        <v>0</v>
      </c>
      <c r="AM29" s="526">
        <f t="array" ref="AM29">SUMIFS($H$25:$H$30,$K$25:$K$30,AF29,$H$25:$H$30,"&lt;&gt;",$I$25:$I$30,"&lt;&gt;")+SUMIFS($I$25:$I$30,$F$25:$F$30,AF29,$H$25:$H$30,"&lt;&gt;",$I$25:$I$30,"&lt;&gt;")</f>
        <v>0</v>
      </c>
      <c r="AN29" s="526">
        <f t="shared" si="58"/>
        <v>0</v>
      </c>
      <c r="AO29" s="526">
        <f>IF(AH29=0,-($AT$13*VLOOKUP(AF29,Tabla3[[ZfP4b()8G6b·$55Ma-t·%fv-ttyZxR-.R*+Fd]:[N!"kvfjM.%&amp;gk5kfmfvv)/%;V$&amp;VW]],2,FALSE)),AG29*$AT$7+AN29*$AT$8+AL29*$AT$9+AX29-($AT$13*VLOOKUP(AF29,Tabla3[[ZfP4b()8G6b·$55Ma-t·%fv-ttyZxR-.R*+Fd]:[N!"kvfjM.%&amp;gk5kfmfvv)/%;V$&amp;VW]],2,FALSE)/100))</f>
        <v>-3</v>
      </c>
      <c r="AP29" s="526">
        <f>AE29</f>
        <v>3</v>
      </c>
      <c r="AQ29" s="526"/>
      <c r="AR29" s="526">
        <f t="shared" si="59"/>
        <v>-3</v>
      </c>
      <c r="AS29" s="526"/>
      <c r="AT29" s="526"/>
      <c r="AU29" s="526"/>
      <c r="AV29" s="529" t="str">
        <f>AF29</f>
        <v>Croacia</v>
      </c>
      <c r="AW29" s="526">
        <f>COUNTIF(AG27:AG30,AG29)</f>
        <v>4</v>
      </c>
      <c r="AX29" s="526">
        <f>(AY29*$AT$12)+(BE29*$AT$11)</f>
        <v>11000</v>
      </c>
      <c r="AY29" s="527">
        <f>RANK(AZ29,AZ27:AZ30,1)</f>
        <v>1</v>
      </c>
      <c r="AZ29" s="527">
        <f>SUM(IF(AND(AG29=AG30,AN29=AN30,AL29=AL30),BD29,0),IF(AND(AG29=AG27,AN29=AN27,AL29=AL27),BA29,0),IF(AND(AG29=AG28,AN29=AN28,AL29=AL28),BB29,0))</f>
        <v>0</v>
      </c>
      <c r="BA29" s="527">
        <f>I27</f>
        <v>0</v>
      </c>
      <c r="BB29" s="527">
        <f>I30</f>
        <v>0</v>
      </c>
      <c r="BC29" s="527">
        <v>0</v>
      </c>
      <c r="BD29" s="527">
        <f>H26</f>
        <v>0</v>
      </c>
      <c r="BE29" s="527">
        <f>RANK(BF29,BF27:BF30,1)</f>
        <v>1</v>
      </c>
      <c r="BF29" s="527">
        <f>SUM(IF(AND(AG29=AG30,AN29=AN30,AL29=AL30),BJ29,0),IF(AND(AG29=AG27,AN29=AN27,AL29=AL27),BG29,0),IF(AND(AG29=AG28,AN29=AN28,AL29=AL28),BH29,0))</f>
        <v>0</v>
      </c>
      <c r="BG29" s="527">
        <f>BA29-BC27</f>
        <v>0</v>
      </c>
      <c r="BH29" s="527">
        <f>BB29-BC28</f>
        <v>0</v>
      </c>
      <c r="BI29" s="527">
        <v>0</v>
      </c>
      <c r="BJ29" s="527">
        <f>BD29-BC30</f>
        <v>0</v>
      </c>
      <c r="BL29" s="523">
        <f t="shared" si="60"/>
        <v>3</v>
      </c>
      <c r="BM29" s="523" t="s">
        <v>158</v>
      </c>
      <c r="BN29" s="523">
        <f>IF(AH29=0,-($AT$13*VLOOKUP(AF29,Tabla3[[ZfP4b()8G6b·$55Ma-t·%fv-ttyZxR-.R*+Fd]:[N!"kvfjM.%&amp;gk5kfmfvv)/%;V$&amp;VW]],2,FALSE)),AG29*$AT$7+AN29*$AT$8+AL29*$AT$9+AX29-($AT$13*VLOOKUP(AF29,Tabla3[[ZfP4b()8G6b·$55Ma-t·%fv-ttyZxR-.R*+Fd]:[N!"kvfjM.%&amp;gk5kfmfvv)/%;V$&amp;VW]],2,FALSE)/100))</f>
        <v>-3</v>
      </c>
      <c r="BO29" s="523" t="str">
        <f t="shared" si="61"/>
        <v>Croacia</v>
      </c>
      <c r="BP29" s="523">
        <f t="shared" si="62"/>
        <v>-3</v>
      </c>
      <c r="BR29" s="523">
        <v>3</v>
      </c>
      <c r="BS29" s="523" t="str">
        <f t="shared" si="63"/>
        <v>Croacia</v>
      </c>
      <c r="BT29" s="523">
        <f t="shared" si="64"/>
        <v>0</v>
      </c>
      <c r="BU29" s="528">
        <f t="shared" si="65"/>
        <v>100</v>
      </c>
      <c r="BV29" s="523">
        <f t="shared" si="66"/>
        <v>0</v>
      </c>
      <c r="BW29" s="523">
        <f t="shared" si="67"/>
        <v>0</v>
      </c>
      <c r="BX29" s="523" t="e">
        <f>IF($BY$27=$CA$26,$DC$5:$DC$8,IF($BY$27=$CB$26,$DD$5:$DD$7,IF(OR($BY$27=$CC$26,$BY$27=$CG$26),$DG$5:$DG$6,IF($BY$27=$CE$26,$DF$5:$DF$7,(IF($BY$27=$CF$26,$DH$5:$DH$6,$DK$5))))))</f>
        <v>#VALUE!</v>
      </c>
      <c r="BZ29" s="526">
        <v>3</v>
      </c>
      <c r="CA29" s="526">
        <f t="array" ref="CA29">IF(AND($BT$27:$BT$30=$BT$29,$BU$27:$BU$30&lt;300,$AN$27:$AN$30=$AN$29,$BW$27:$BW$30=$BW$29),1,0)</f>
        <v>1</v>
      </c>
      <c r="CB29" s="526">
        <f t="array" ref="CB29">IF(AND($BT$27:$BT$29=$BT$29,$BU$27:$BU$29&lt;300,$BT$29&lt;&gt;$BT$30),1,0)</f>
        <v>0</v>
      </c>
      <c r="CC29" s="526">
        <f t="array" ref="CC29">IF(AND($BT$29:$BT$30=$BT$29,$BU$29:$BU$30&lt;300,$BT$29&lt;&gt;$BT$28),1,0)</f>
        <v>0</v>
      </c>
      <c r="CD29" s="526">
        <f t="array" ref="CD29">IF(OR(AND($BT$29&lt;&gt;$BT$28,$BT$29&lt;&gt;$BT$30),AND($BT$29&lt;&gt;$BT$28,$BT$29=$BT$30,$BU$29&gt;300,$BU$30&gt;300)),1,0)</f>
        <v>0</v>
      </c>
      <c r="CE29" s="526">
        <f t="array" ref="CE29">IF(AND($BT$28:$BT$30=$BT$28,$BU$28:$BU$30&lt;300,$BT$27&lt;&gt;$BT$29),1,0)</f>
        <v>0</v>
      </c>
      <c r="CF29" s="526">
        <f t="array" ref="CF29">IF(AND($BT$28:$BT$29=$BT$29,$BU$28:$BU$29&lt;300,$BT$29&lt;&gt;$BT$27,$BT$29&lt;&gt;$BT$30),1,0)</f>
        <v>0</v>
      </c>
      <c r="CG29" s="526">
        <f t="array" ref="CG29">IF(AND($BT$29:$BT$30=$BT$29,$BU$29:$BU$30&lt;300,$BT$29&lt;&gt;$BT$28),1,0)</f>
        <v>0</v>
      </c>
      <c r="CH29" s="526">
        <f t="array" ref="CH29">IF(AND($BT$29&lt;&gt;$BT$28,$BT$29&lt;&gt;$BT$30),1,0)</f>
        <v>0</v>
      </c>
      <c r="CI29" s="526">
        <f t="array" ref="CI29">IF(AND($BT$27:$BT$30=$BT$27,$BU$27:$BU$30&lt;300,$BV$29:$BV$30=$BV$29,$BV$28&lt;&gt;$BV$29),1,0)</f>
        <v>0</v>
      </c>
      <c r="CJ29" s="526">
        <f t="array" ref="CJ29">IF(AND($BT$27:$BT$30=$BT$27,$BU$27:$BU$30&lt;300,$BV$27:$BV$30=$BV$27,$BW$29=$BW$30,$BW$28&lt;&gt;$BW$29),1,0)</f>
        <v>0</v>
      </c>
      <c r="CK29" s="526">
        <f t="array" ref="CK29">IF(AND($BT$27:$BT$29=$BT$29,$BU$27:$BU$28&lt;300,$BU$29&gt;300),1,0)</f>
        <v>0</v>
      </c>
      <c r="CL29" s="526">
        <f t="array" ref="CL29">IF(AND($BT$28&lt;&gt;$BT$27,$BT$28:$BT$30=$BT$29,$BU$28&gt;300,$BU$29:$BU$30&lt;300),1,0)</f>
        <v>0</v>
      </c>
      <c r="CM29" s="526">
        <f t="array" ref="CM29">IF(AND($BT$28&lt;&gt;$BT$27,$BT$28:$BT$30=$BT$28,$BU$30&gt;300,$BU$28:$BU$29&lt;300),1,0)</f>
        <v>0</v>
      </c>
      <c r="CN29" s="526">
        <f t="array" ref="CN29">IF(AND($BT$29&lt;&gt;$BT$30,$BT$27:$BT$29=$BT$29,$BU$27&gt;300,$BU$28:$BU$29&lt;300),1,0)</f>
        <v>0</v>
      </c>
      <c r="CO29" s="526">
        <f t="array" ref="CO29">IF(AND($BT$27:$BT$30=$BT$28,$BU$28:$BU$30&lt;300,$BU$27&lt;&gt;$BU$29),1,0)</f>
        <v>0</v>
      </c>
      <c r="CP29" s="526">
        <f t="array" ref="CP29">IF(AND($BT$27:$BT$30=$BT$29,$BU$27:$BU$29&lt;300,$BU$29&lt;&gt;$BU$30),1,0)</f>
        <v>0</v>
      </c>
      <c r="CQ29" s="526">
        <f t="array" ref="CQ29">IF(AND($BT$27:$BT$30=$BT$29,$BU$27:$BU$28&gt;300,$BU$29:$BU$30&lt;300,$BV$27:$BV$30=$BV$29,$BW$27&gt;$BW$28,$BW$28&gt;$BW$29,$BW$29=$BW$30),1,0)</f>
        <v>0</v>
      </c>
      <c r="CR29" s="526">
        <f t="array" ref="CR29">IF(AND($BT$27:$BT$30=$BT$29,$BU$27&gt;300,$BU$28:$BU$29&lt;300,$BU$30&gt;300,$BV$27:$BV$30=$BV$29,$BW$27&gt;$BW$28,$BW$28=$BW$29,$BW$29&gt;$BW$30),1,0)</f>
        <v>0</v>
      </c>
      <c r="CS29" s="526">
        <f t="array" ref="CS29">IF(AND($BT$27:$BT$30=$BT$29,$BU$27:$BU$28&lt;300,$BU$29:$BU$30&gt;300,$BV$27:$BV$30=$BV$29,$BW$27=$BW$28,$BW$28&gt;$BW$29,$BW$29&gt;$BW$30),1,0)</f>
        <v>0</v>
      </c>
      <c r="CT29" s="526">
        <f t="array" ref="CT29">IF(AND($BT$27:$BT$30=$BT$29,$BU$27:$BU$28&gt;300,$BU$29:$BU$30&lt;300,$BV$27:$BV$30=$BV$28,$BW$27&gt;$BW$29,$BW$28:$BW$30=$BW$29),1,0)</f>
        <v>0</v>
      </c>
      <c r="CU29" s="526">
        <f t="array" ref="CU29">IF(AND($BT$27:$BT$30=$BT$29,$BU$27:$BU$28&lt;300,$BU$29:$BU$30&gt;300,$BV$27:$BV$30=$BV$29,$BW$27:$BW$29=$BW$29,$BW$29&gt;$BW$30),1,0)</f>
        <v>0</v>
      </c>
      <c r="CV29" s="526">
        <f t="array" ref="CV29">IF(AND($BT$27:$BT$30=$BT$29,$BU$27&gt;300,$BU$30&gt;300,$BU$28:$BU$29&lt;300,$BV$27:$BV$30=$BV$29,$BW$27&gt;$BW$28:$BW$30,$BW$28:$BW$30=$BW$29),1,0)</f>
        <v>0</v>
      </c>
      <c r="MAT29" s="498" t="s">
        <v>249</v>
      </c>
    </row>
    <row r="30" spans="1:324 8819:8834" ht="15.75" customHeight="1" x14ac:dyDescent="0.3">
      <c r="A30" s="197"/>
      <c r="B30" s="588"/>
      <c r="C30" s="299">
        <v>43277</v>
      </c>
      <c r="D30" s="300">
        <v>0.83333333333333337</v>
      </c>
      <c r="E30" s="301" t="s">
        <v>102</v>
      </c>
      <c r="F30" s="89" t="s">
        <v>20</v>
      </c>
      <c r="G30" s="302"/>
      <c r="H30" s="482"/>
      <c r="I30" s="482"/>
      <c r="J30" s="303"/>
      <c r="K30" s="111" t="s">
        <v>158</v>
      </c>
      <c r="L30" s="205">
        <f t="shared" si="34"/>
        <v>0</v>
      </c>
      <c r="M30" s="206"/>
      <c r="N30" s="43">
        <v>4</v>
      </c>
      <c r="O30" s="44" t="str">
        <f>VLOOKUP(N30,$AD$27:$AF$30,3,0)</f>
        <v>Nigeria</v>
      </c>
      <c r="P30" s="45">
        <f>VLOOKUP(O30,AF27:AO30,2,FALSE)</f>
        <v>0</v>
      </c>
      <c r="Q30" s="46">
        <f>VLOOKUP(O30,AF27:AO30,3,FALSE)</f>
        <v>0</v>
      </c>
      <c r="R30" s="46">
        <f>VLOOKUP(O30,AF27:AO30,4,FALSE)</f>
        <v>0</v>
      </c>
      <c r="S30" s="46">
        <f>VLOOKUP(O30,AF27:AO30,5,FALSE)</f>
        <v>0</v>
      </c>
      <c r="T30" s="46">
        <f>VLOOKUP(O30,AF27:AO30,6,FALSE)</f>
        <v>0</v>
      </c>
      <c r="U30" s="46">
        <f>VLOOKUP(O30,AF27:AO30,7,FALSE)</f>
        <v>0</v>
      </c>
      <c r="V30" s="46">
        <f>VLOOKUP(O30,AF27:AO30,8,FALSE)</f>
        <v>0</v>
      </c>
      <c r="W30" s="48">
        <f>VLOOKUP(O30,AF27:AO30,9,FALSE)</f>
        <v>0</v>
      </c>
      <c r="X30" s="30">
        <f t="shared" si="52"/>
        <v>100</v>
      </c>
      <c r="Y30" s="218" t="str">
        <f t="shared" si="53"/>
        <v/>
      </c>
      <c r="Z30" s="221"/>
      <c r="AA30" s="31"/>
      <c r="AB30" s="31"/>
      <c r="AC30" s="522">
        <f t="shared" si="54"/>
        <v>-4</v>
      </c>
      <c r="AD30" s="526">
        <f t="shared" si="55"/>
        <v>4</v>
      </c>
      <c r="AE30" s="526">
        <f>RANK(AO30,$AO$27:$AO$30)</f>
        <v>4</v>
      </c>
      <c r="AF30" s="523" t="s">
        <v>172</v>
      </c>
      <c r="AG30" s="526">
        <f t="shared" si="56"/>
        <v>0</v>
      </c>
      <c r="AH30" s="526">
        <f t="shared" si="57"/>
        <v>0</v>
      </c>
      <c r="AI30" s="526">
        <f t="array" ref="AI30">SUM((F$25:F$30=AF30)*(H$25:H$30&lt;&gt;"")*(I$25:I$30&lt;&gt;"")*(H$25:H$30&gt;I$25:I$30),(K$25:K$30=AF30)*(H$25:H$30&lt;&gt;"")*(I$25:I$30&lt;&gt;"")*(H$25:H$30&lt;I$25:I$30))</f>
        <v>0</v>
      </c>
      <c r="AJ30" s="526">
        <f t="array" ref="AJ30">SUM((F$25:F$30=AF30)*(H$25:H$30&lt;&gt;"")*(I$25:I$30&lt;&gt;"")*(H$25:H$30=I$25:I$30),(K$25:K$30=AF30)*(H$25:H$30&lt;&gt;"")*(I$25:I$30&lt;&gt;"")*(H$25:H$30=I$25:I$30))</f>
        <v>0</v>
      </c>
      <c r="AK30" s="526">
        <f t="array" ref="AK30">SUM((F$25:F$30=AF30)*(I$25:I$30&lt;&gt;"")*(H$25:H$30&lt;&gt;"")*(H$25:H$30&lt;I$25:I$30),(H$25:H$30&lt;&gt;"")*(K$25:K$30=AF30)*(I$25:I$30&lt;&gt;"")*(H$25:H$30&gt;I$25:I$30))</f>
        <v>0</v>
      </c>
      <c r="AL30" s="526">
        <f t="array" ref="AL30">SUMIFS($H$25:$H$30,$F$25:$F$30,AF30,$H$25:$H$30,"&lt;&gt;",$I$25:$I$30,"&lt;&gt;")+SUMIFS($I$25:$I$30,$K$25:$K$30,AF30,$H$25:$H$30,"&lt;&gt;",$I$25:$I$30,"&lt;&gt;")</f>
        <v>0</v>
      </c>
      <c r="AM30" s="526">
        <f t="array" ref="AM30">SUMIFS($H$25:$H$30,$K$25:$K$30,AF30,$H$25:$H$30,"&lt;&gt;",$I$25:$I$30,"&lt;&gt;")+SUMIFS($I$25:$I$30,$F$25:$F$30,AF30,$H$25:$H$30,"&lt;&gt;",$I$25:$I$30,"&lt;&gt;")</f>
        <v>0</v>
      </c>
      <c r="AN30" s="526">
        <f t="shared" si="58"/>
        <v>0</v>
      </c>
      <c r="AO30" s="526">
        <f>IF(AH30=0,-($AT$13*VLOOKUP(AF30,Tabla3[[ZfP4b()8G6b·$55Ma-t·%fv-ttyZxR-.R*+Fd]:[N!"kvfjM.%&amp;gk5kfmfvv)/%;V$&amp;VW]],2,FALSE)),AG30*$AT$7+AN30*$AT$8+AL30*$AT$9+AX30-($AT$13*VLOOKUP(AF30,Tabla3[[ZfP4b()8G6b·$55Ma-t·%fv-ttyZxR-.R*+Fd]:[N!"kvfjM.%&amp;gk5kfmfvv)/%;V$&amp;VW]],2,FALSE)/100))</f>
        <v>-4</v>
      </c>
      <c r="AP30" s="526">
        <f>AE30</f>
        <v>4</v>
      </c>
      <c r="AQ30" s="526"/>
      <c r="AR30" s="526">
        <f t="shared" si="59"/>
        <v>-4</v>
      </c>
      <c r="AS30" s="526"/>
      <c r="AT30" s="526"/>
      <c r="AU30" s="526"/>
      <c r="AV30" s="529" t="str">
        <f>AF30</f>
        <v>Nigeria</v>
      </c>
      <c r="AW30" s="526">
        <f>COUNTIF(AG27:AG30,AG30)</f>
        <v>4</v>
      </c>
      <c r="AX30" s="526">
        <f>(AY30*$AT$12)+(BE30*$AT$11)</f>
        <v>11000</v>
      </c>
      <c r="AY30" s="527">
        <f>RANK(AZ30,AZ27:AZ30,1)</f>
        <v>1</v>
      </c>
      <c r="AZ30" s="527">
        <f>SUM(IF(AND(AG30=AG27,AN30=AN27,AL30=AL27),BA30,0),IF(AND(AG30=AG28,AN30=AN28,AL30=AL28),BB30,0),IF(AND(AG30=AG29,AN30=AN29,AL30=AL29),BC30,0))</f>
        <v>0</v>
      </c>
      <c r="BA30" s="527">
        <f>H29</f>
        <v>0</v>
      </c>
      <c r="BB30" s="527">
        <f>H28</f>
        <v>0</v>
      </c>
      <c r="BC30" s="527">
        <f>I26</f>
        <v>0</v>
      </c>
      <c r="BD30" s="527">
        <v>0</v>
      </c>
      <c r="BE30" s="527">
        <f>RANK(BF30,BF27:BF30,1)</f>
        <v>1</v>
      </c>
      <c r="BF30" s="527">
        <f>SUM(IF(AND(AG30=AG27,AN30=AN27,AL30=AL27),BG30,0),IF(AND(AG30=AG28,AN30=AN28,AL30=AL28),BH30,0),IF(AND(AG30=AG29,AN30=AN29,AL30=AL29),BI30,0))</f>
        <v>0</v>
      </c>
      <c r="BG30" s="527">
        <f>BA30-BD27</f>
        <v>0</v>
      </c>
      <c r="BH30" s="527">
        <f>BB30-BD28</f>
        <v>0</v>
      </c>
      <c r="BI30" s="527">
        <f>BC30-BD29</f>
        <v>0</v>
      </c>
      <c r="BJ30" s="527">
        <v>0</v>
      </c>
      <c r="BL30" s="523">
        <f t="shared" si="60"/>
        <v>4</v>
      </c>
      <c r="BM30" s="523" t="s">
        <v>172</v>
      </c>
      <c r="BN30" s="523">
        <f>IF(AH30=0,-($AT$13*VLOOKUP(AF30,Tabla3[[ZfP4b()8G6b·$55Ma-t·%fv-ttyZxR-.R*+Fd]:[N!"kvfjM.%&amp;gk5kfmfvv)/%;V$&amp;VW]],2,FALSE)),AG30*$AT$7+AN30*$AT$8+AL30*$AT$9+AX30-($AT$13*VLOOKUP(AF30,Tabla3[[ZfP4b()8G6b·$55Ma-t·%fv-ttyZxR-.R*+Fd]:[N!"kvfjM.%&amp;gk5kfmfvv)/%;V$&amp;VW]],2,FALSE)/100))</f>
        <v>-4</v>
      </c>
      <c r="BO30" s="523" t="str">
        <f t="shared" si="61"/>
        <v>Nigeria</v>
      </c>
      <c r="BP30" s="523">
        <f t="shared" si="62"/>
        <v>-4</v>
      </c>
      <c r="BR30" s="523">
        <v>4</v>
      </c>
      <c r="BS30" s="523" t="str">
        <f t="shared" si="63"/>
        <v>Nigeria</v>
      </c>
      <c r="BT30" s="523">
        <f t="shared" si="64"/>
        <v>0</v>
      </c>
      <c r="BU30" s="528">
        <f t="shared" si="65"/>
        <v>100</v>
      </c>
      <c r="BV30" s="523">
        <f t="shared" si="66"/>
        <v>0</v>
      </c>
      <c r="BW30" s="523">
        <f t="shared" si="67"/>
        <v>0</v>
      </c>
      <c r="BX30" s="523" t="e">
        <f>IF($BY$27=$CA$26,$DC$5:$DC$8,IF(OR($BY$27=$CC$26,$BY$27=$CG$26),$DG$5:$DG$6,IF($BY$27=$CE$26,$DF$5:$DF$7,$DL$5)))</f>
        <v>#VALUE!</v>
      </c>
      <c r="BZ30" s="526">
        <v>4</v>
      </c>
      <c r="CA30" s="526">
        <f t="array" ref="CA30">IF(AND($BT$27:$BT$30=$BT$30,$BU$27:$BU$30&lt;300,$AN$27:$AN$30=$AN$30,$BW$27:$BW$30=$BW$30),1,0)</f>
        <v>1</v>
      </c>
      <c r="CB30" s="526">
        <f t="array" ref="CB30">IF(AND($BT$27:$BT$29=$BT$27,$BU$27:$BU$29&lt;300,$BU$30&gt;300,$BT$27&lt;&gt;$BT$30),1,0)</f>
        <v>0</v>
      </c>
      <c r="CC30" s="526">
        <f t="array" ref="CC30">IF(AND($BT$29:$BT$30=$BT$29,$BU$29:$BU$30&lt;300,$BT$29&lt;&gt;$BT$28),1,0)</f>
        <v>0</v>
      </c>
      <c r="CD30" s="526">
        <f t="array" ref="CD30">IF(AND($BT$30&lt;&gt;$BT$28,$BT$30&lt;&gt;$BT$27),1,0)</f>
        <v>0</v>
      </c>
      <c r="CE30" s="526">
        <f t="array" ref="CE30">IF(AND($BT$28:$BT$30=$BT$28,$BU$28:$BU$30&lt;300,$BT$27&lt;&gt;$BT$30),1,0)</f>
        <v>0</v>
      </c>
      <c r="CF30" s="526">
        <f t="array" ref="CF30">IF(AND($BT$30&lt;&gt;$BT$28,$BT$30&lt;&gt;$BT$27),1,0)</f>
        <v>0</v>
      </c>
      <c r="CG30" s="526">
        <f t="array" ref="CG30">IF(AND($BT$29:$BT$30=$BT$29,$BU$29:$BU$30&lt;300,$BT$29&lt;&gt;$BT$28),1,0)</f>
        <v>0</v>
      </c>
      <c r="CH30" s="526">
        <f t="array" ref="CH30">IF(AND($BT$30&lt;&gt;$BT$28,$BT$30&lt;&gt;$BT$27),1,0)</f>
        <v>0</v>
      </c>
      <c r="CI30" s="526">
        <f t="array" ref="CI30">IF(AND($BT$27:$BT$30=$BT$27,$BU$27:$BU$30&lt;300,$BV$29:$BV$30=$BV$30,$BV$28&lt;&gt;$BV$30),1,0)</f>
        <v>0</v>
      </c>
      <c r="CJ30" s="526">
        <f t="array" ref="CJ30">IF(AND($BT$27:$BT$30=$BT$27,$BU$27:$BU$30&lt;300,$BV$27:$BV$30=$BV$27,$BW$29=$BW$30,$BW$28&lt;&gt;$BW$29),1,0)</f>
        <v>0</v>
      </c>
      <c r="CK30" s="526">
        <f t="array" ref="CK30">IF(AND($BT$27:$BT$29=$BT$27,$BU$27:$BU$28&lt;300,$BT$29&lt;&gt;$BT$30),1,0)</f>
        <v>0</v>
      </c>
      <c r="CL30" s="526">
        <f t="array" ref="CL30">IF(AND($BT$28&lt;&gt;$BT$27,$BT$28:$BT$30=$BT$29,$BU$28&gt;300,$BU$29:$BU$30&lt;300),1,0)</f>
        <v>0</v>
      </c>
      <c r="CM30" s="526">
        <f t="array" ref="CM30">IF(AND($BT$28&lt;&gt;$BT$27,$BT$28:$BT$30=$BT$28,$BU$30&gt;300,$BU$28:$BU$29&lt;300),1,0)</f>
        <v>0</v>
      </c>
      <c r="CN30" s="526">
        <f t="array" ref="CN30">IF(AND($BT$30&lt;&gt;$BT$28,$BT$30&lt;&gt;$BT$29),1,0)</f>
        <v>0</v>
      </c>
      <c r="CO30" s="526">
        <f t="array" ref="CO30">IF(AND($BT$27:$BT$30=$BT$28,$BU$28:$BU$30&lt;300,$BU$27&lt;&gt;$BU$30),1,0)</f>
        <v>0</v>
      </c>
      <c r="CP30" s="526">
        <f t="array" ref="CP30">IF(AND($BT$27:$BT$30=$BT$27,$BU$27:$BU$29&lt;300,$BU$29&lt;&gt;$BU$30),1,0)</f>
        <v>0</v>
      </c>
      <c r="CQ30" s="526">
        <f t="array" ref="CQ30">IF(AND($BT$27:$BT$30=$BT$30,$BU$27:$BU$28&gt;300,$BU$29:$BU$30&lt;300,$BV$27:$BV$30=$BV$30,$BW$27&gt;$BW$28,$BW$28&gt;$BW$30,$BW$29=$BW$30),1,0)</f>
        <v>0</v>
      </c>
      <c r="CR30" s="526">
        <f t="array" ref="CR30">IF(AND($BT$27:$BT$30=$BT$28,$BU$27&gt;300,$BU$28:$BU$29&lt;300,$BU$30&gt;300,$BV$27:$BV$30=$BV$30,$BW$27&gt;$BW$30,$BW$28=$BW$29,$BW$28&gt;$BW$30),1,0)</f>
        <v>0</v>
      </c>
      <c r="CS30" s="526">
        <f t="array" ref="CS30">IF(AND($BT$27:$BT$30=$BT$30,$BU$27:$BU$28&lt;300,$BU$29:$BU$30&gt;300,$BV$27:$BV$30=$BV$30,$BW$27=$BW$28,$BW$28&gt;$BW$29,$BW$29&gt;$BW$30),1,0)</f>
        <v>0</v>
      </c>
      <c r="CT30" s="526">
        <f t="array" ref="CT30">IF(AND($BT$27:$BT$30=$BT$30,$BU$27:$BU$28&gt;300,$BU$29:$BU$30&lt;300,$BV$27:$BV$30=$BV$30,$BW$27&gt;$BW$30,$BW$28:$BW$30=$BW$30),1,0)</f>
        <v>0</v>
      </c>
      <c r="CU30" s="526">
        <f t="array" ref="CU30">IF(AND($BT$27:$BT$30=$BT$30,$BU$27:$BU$28&lt;300,$BU$29:$BU$30&gt;300,$BV$27:$BV$30=$BV$30,$BW$27:$BW$29=$BW$29,$BW$27:$BW$29&gt;$BW$30),1,0)</f>
        <v>0</v>
      </c>
      <c r="CV30" s="526">
        <f t="array" ref="CV30">IF(AND($BT$27:$BT$30=$BT$30,$BU$27&gt;300,$BU$30&gt;300,$BU$28:$BU$29&lt;300,$BV$27:$BV$30=$BV$30,$BW$27&gt;$BW$28:$BW$30,$BW$28:$BW$30=$BW$30),1,0)</f>
        <v>0</v>
      </c>
    </row>
    <row r="31" spans="1:324 8819:8834" ht="7.5" customHeight="1" x14ac:dyDescent="0.3">
      <c r="A31" s="197"/>
      <c r="B31" s="229"/>
      <c r="C31" s="230"/>
      <c r="D31" s="231"/>
      <c r="E31" s="232"/>
      <c r="F31" s="83"/>
      <c r="G31" s="206"/>
      <c r="H31" s="233"/>
      <c r="I31" s="233"/>
      <c r="J31" s="234"/>
      <c r="K31" s="105"/>
      <c r="L31" s="205"/>
      <c r="M31" s="206"/>
      <c r="N31" s="28"/>
      <c r="O31" s="27"/>
      <c r="P31" s="56"/>
      <c r="Q31" s="28"/>
      <c r="R31" s="28"/>
      <c r="S31" s="28"/>
      <c r="T31" s="28"/>
      <c r="U31" s="28"/>
      <c r="V31" s="28"/>
      <c r="W31" s="28"/>
      <c r="X31" s="30"/>
      <c r="Y31" s="30"/>
      <c r="Z31" s="30"/>
      <c r="AA31" s="30"/>
      <c r="AB31" s="30"/>
      <c r="AC31" s="522"/>
      <c r="AD31" s="526"/>
      <c r="AE31" s="526"/>
      <c r="AG31" s="526"/>
      <c r="AH31" s="526"/>
      <c r="AI31" s="526"/>
      <c r="AJ31" s="526"/>
      <c r="AK31" s="526"/>
      <c r="AL31" s="526"/>
      <c r="AM31" s="526"/>
      <c r="AN31" s="526"/>
      <c r="AO31" s="526"/>
      <c r="AP31" s="526"/>
      <c r="AQ31" s="526"/>
      <c r="AR31" s="526"/>
      <c r="AS31" s="526"/>
      <c r="AT31" s="526"/>
      <c r="AU31" s="526"/>
      <c r="AV31" s="529"/>
      <c r="AW31" s="526"/>
      <c r="AX31" s="526"/>
      <c r="AY31" s="527"/>
      <c r="AZ31" s="527"/>
      <c r="BA31" s="527"/>
      <c r="BB31" s="527"/>
      <c r="BC31" s="527"/>
      <c r="BD31" s="527"/>
      <c r="BE31" s="527"/>
      <c r="BF31" s="527"/>
      <c r="BG31" s="527"/>
      <c r="BH31" s="527"/>
      <c r="BI31" s="527"/>
      <c r="BJ31" s="527"/>
      <c r="BU31" s="528"/>
    </row>
    <row r="32" spans="1:324 8819:8834" ht="15.75" customHeight="1" x14ac:dyDescent="0.3">
      <c r="A32" s="197"/>
      <c r="B32" s="589" t="s">
        <v>4</v>
      </c>
      <c r="C32" s="304">
        <v>43268</v>
      </c>
      <c r="D32" s="305">
        <v>0.83333333333333337</v>
      </c>
      <c r="E32" s="306" t="s">
        <v>102</v>
      </c>
      <c r="F32" s="90" t="s">
        <v>155</v>
      </c>
      <c r="G32" s="307"/>
      <c r="H32" s="57"/>
      <c r="I32" s="57"/>
      <c r="J32" s="308"/>
      <c r="K32" s="112" t="s">
        <v>157</v>
      </c>
      <c r="L32" s="205">
        <f t="shared" si="34"/>
        <v>0</v>
      </c>
      <c r="M32" s="240"/>
      <c r="N32" s="309" t="s">
        <v>29</v>
      </c>
      <c r="O32" s="310"/>
      <c r="P32" s="310"/>
      <c r="Q32" s="310"/>
      <c r="R32" s="310"/>
      <c r="S32" s="310"/>
      <c r="T32" s="310"/>
      <c r="U32" s="310"/>
      <c r="V32" s="310"/>
      <c r="W32" s="311"/>
      <c r="X32" s="30"/>
      <c r="Y32" s="542" t="s">
        <v>336</v>
      </c>
      <c r="Z32" s="542"/>
      <c r="AA32" s="542"/>
      <c r="AB32" s="30"/>
      <c r="AC32" s="522"/>
      <c r="AD32" s="526"/>
      <c r="AE32" s="526" t="s">
        <v>35</v>
      </c>
      <c r="AG32" s="526"/>
      <c r="AH32" s="526"/>
      <c r="AI32" s="526"/>
      <c r="AJ32" s="526"/>
      <c r="AK32" s="526"/>
      <c r="AL32" s="526"/>
      <c r="AM32" s="526"/>
      <c r="AN32" s="526"/>
      <c r="AO32" s="526"/>
      <c r="AP32" s="526"/>
      <c r="AQ32" s="526"/>
      <c r="AR32" s="526"/>
      <c r="AS32" s="526"/>
      <c r="AT32" s="526"/>
      <c r="AU32" s="526"/>
      <c r="AV32" s="522" t="str">
        <f>CONCATENATE(N32," - GOLAVERAGE")</f>
        <v>Grupo E - GOLAVERAGE</v>
      </c>
      <c r="AW32" s="526"/>
      <c r="AX32" s="526"/>
      <c r="AY32" s="543" t="s">
        <v>49</v>
      </c>
      <c r="AZ32" s="543"/>
      <c r="BA32" s="543"/>
      <c r="BB32" s="543"/>
      <c r="BC32" s="543"/>
      <c r="BD32" s="543"/>
      <c r="BE32" s="543" t="s">
        <v>48</v>
      </c>
      <c r="BF32" s="543"/>
      <c r="BG32" s="543"/>
      <c r="BH32" s="543"/>
      <c r="BI32" s="543"/>
      <c r="BJ32" s="543"/>
      <c r="BU32" s="528"/>
      <c r="BZ32" s="526" t="s">
        <v>314</v>
      </c>
      <c r="CA32" s="526">
        <f>SUM(CA34:CA37)</f>
        <v>4</v>
      </c>
      <c r="CB32" s="526">
        <f t="shared" ref="CB32:CX32" si="68">SUM(CB34:CB37)</f>
        <v>0</v>
      </c>
      <c r="CC32" s="526">
        <f t="shared" si="68"/>
        <v>0</v>
      </c>
      <c r="CD32" s="526">
        <f t="shared" si="68"/>
        <v>0</v>
      </c>
      <c r="CE32" s="526">
        <f t="shared" si="68"/>
        <v>0</v>
      </c>
      <c r="CF32" s="526">
        <f t="shared" si="68"/>
        <v>0</v>
      </c>
      <c r="CG32" s="526">
        <f t="shared" si="68"/>
        <v>0</v>
      </c>
      <c r="CH32" s="526">
        <f t="shared" si="68"/>
        <v>0</v>
      </c>
      <c r="CI32" s="526">
        <f t="shared" si="68"/>
        <v>0</v>
      </c>
      <c r="CJ32" s="526">
        <f t="shared" si="68"/>
        <v>0</v>
      </c>
      <c r="CK32" s="526">
        <f t="shared" si="68"/>
        <v>0</v>
      </c>
      <c r="CL32" s="526">
        <f t="shared" si="68"/>
        <v>0</v>
      </c>
      <c r="CM32" s="526">
        <f t="shared" si="68"/>
        <v>0</v>
      </c>
      <c r="CN32" s="526">
        <f t="shared" si="68"/>
        <v>0</v>
      </c>
      <c r="CO32" s="526">
        <f t="shared" si="68"/>
        <v>0</v>
      </c>
      <c r="CP32" s="526">
        <f t="shared" si="68"/>
        <v>0</v>
      </c>
      <c r="CQ32" s="526">
        <f t="shared" si="68"/>
        <v>0</v>
      </c>
      <c r="CR32" s="526">
        <f t="shared" si="68"/>
        <v>0</v>
      </c>
      <c r="CS32" s="526">
        <f t="shared" si="68"/>
        <v>0</v>
      </c>
      <c r="CT32" s="526">
        <f t="shared" si="68"/>
        <v>0</v>
      </c>
      <c r="CU32" s="526">
        <f t="shared" si="68"/>
        <v>0</v>
      </c>
      <c r="CV32" s="526">
        <f t="shared" si="68"/>
        <v>0</v>
      </c>
      <c r="CW32" s="526">
        <f t="shared" si="68"/>
        <v>0</v>
      </c>
      <c r="CX32" s="526">
        <f t="shared" si="68"/>
        <v>0</v>
      </c>
      <c r="LL32" s="498" t="s">
        <v>39</v>
      </c>
      <c r="MAE32" s="498" t="s">
        <v>39</v>
      </c>
    </row>
    <row r="33" spans="1:102 12869:12869" ht="15" customHeight="1" x14ac:dyDescent="0.3">
      <c r="A33" s="197"/>
      <c r="B33" s="590"/>
      <c r="C33" s="312">
        <v>43268</v>
      </c>
      <c r="D33" s="313">
        <v>0.58333333333333337</v>
      </c>
      <c r="E33" s="314" t="s">
        <v>103</v>
      </c>
      <c r="F33" s="91" t="s">
        <v>170</v>
      </c>
      <c r="G33" s="315"/>
      <c r="H33" s="57"/>
      <c r="I33" s="57"/>
      <c r="J33" s="316"/>
      <c r="K33" s="113" t="s">
        <v>176</v>
      </c>
      <c r="L33" s="205">
        <f t="shared" si="34"/>
        <v>0</v>
      </c>
      <c r="M33" s="240"/>
      <c r="N33" s="317" t="s">
        <v>26</v>
      </c>
      <c r="O33" s="318" t="s">
        <v>6</v>
      </c>
      <c r="P33" s="319" t="s">
        <v>12</v>
      </c>
      <c r="Q33" s="319" t="s">
        <v>7</v>
      </c>
      <c r="R33" s="319" t="s">
        <v>8</v>
      </c>
      <c r="S33" s="319" t="s">
        <v>4</v>
      </c>
      <c r="T33" s="319" t="s">
        <v>9</v>
      </c>
      <c r="U33" s="319" t="s">
        <v>10</v>
      </c>
      <c r="V33" s="319" t="s">
        <v>11</v>
      </c>
      <c r="W33" s="320" t="s">
        <v>14</v>
      </c>
      <c r="X33" s="277">
        <f>COUNTIF(X34:X37,"&lt;100")</f>
        <v>0</v>
      </c>
      <c r="Y33" s="542"/>
      <c r="Z33" s="542"/>
      <c r="AA33" s="542"/>
      <c r="AB33" s="31"/>
      <c r="AC33" s="522"/>
      <c r="AD33" s="524"/>
      <c r="AE33" s="524" t="s">
        <v>16</v>
      </c>
      <c r="AF33" s="534" t="s">
        <v>6</v>
      </c>
      <c r="AG33" s="524" t="s">
        <v>17</v>
      </c>
      <c r="AH33" s="524" t="s">
        <v>7</v>
      </c>
      <c r="AI33" s="524" t="s">
        <v>8</v>
      </c>
      <c r="AJ33" s="524" t="s">
        <v>4</v>
      </c>
      <c r="AK33" s="524" t="s">
        <v>9</v>
      </c>
      <c r="AL33" s="524" t="s">
        <v>10</v>
      </c>
      <c r="AM33" s="524" t="s">
        <v>11</v>
      </c>
      <c r="AN33" s="524" t="s">
        <v>14</v>
      </c>
      <c r="AO33" s="524" t="s">
        <v>18</v>
      </c>
      <c r="AP33" s="524" t="s">
        <v>16</v>
      </c>
      <c r="AQ33" s="526"/>
      <c r="AR33" s="526"/>
      <c r="AS33" s="526"/>
      <c r="AT33" s="526"/>
      <c r="AU33" s="526"/>
      <c r="AV33" s="524" t="s">
        <v>6</v>
      </c>
      <c r="AW33" s="530" t="s">
        <v>50</v>
      </c>
      <c r="AX33" s="531" t="s">
        <v>53</v>
      </c>
      <c r="AY33" s="530" t="s">
        <v>52</v>
      </c>
      <c r="AZ33" s="530" t="s">
        <v>47</v>
      </c>
      <c r="BA33" s="531" t="str">
        <f>AV34</f>
        <v>Brasil</v>
      </c>
      <c r="BB33" s="531" t="str">
        <f>AV35</f>
        <v>Suiza</v>
      </c>
      <c r="BC33" s="531" t="str">
        <f>AV36</f>
        <v>Costa Rica</v>
      </c>
      <c r="BD33" s="531" t="str">
        <f>AV37</f>
        <v>Serbia</v>
      </c>
      <c r="BE33" s="530" t="s">
        <v>52</v>
      </c>
      <c r="BF33" s="530" t="s">
        <v>47</v>
      </c>
      <c r="BG33" s="531" t="str">
        <f>BA33</f>
        <v>Brasil</v>
      </c>
      <c r="BH33" s="531" t="str">
        <f t="shared" ref="BH33:BJ33" si="69">BB33</f>
        <v>Suiza</v>
      </c>
      <c r="BI33" s="531" t="str">
        <f t="shared" si="69"/>
        <v>Costa Rica</v>
      </c>
      <c r="BJ33" s="531" t="str">
        <f t="shared" si="69"/>
        <v>Serbia</v>
      </c>
      <c r="BL33" s="525"/>
      <c r="BM33" s="525" t="s">
        <v>315</v>
      </c>
      <c r="BN33" s="525"/>
      <c r="BO33" s="525" t="s">
        <v>316</v>
      </c>
      <c r="BP33" s="525"/>
      <c r="BR33" s="525"/>
      <c r="BS33" s="525" t="s">
        <v>6</v>
      </c>
      <c r="BT33" s="525" t="s">
        <v>17</v>
      </c>
      <c r="BU33" s="535" t="s">
        <v>317</v>
      </c>
      <c r="BV33" s="525" t="s">
        <v>14</v>
      </c>
      <c r="BW33" s="525" t="s">
        <v>318</v>
      </c>
      <c r="BZ33" s="526" t="s">
        <v>319</v>
      </c>
      <c r="CA33" s="526" t="s">
        <v>320</v>
      </c>
      <c r="CB33" s="526" t="s">
        <v>321</v>
      </c>
      <c r="CC33" s="526" t="s">
        <v>322</v>
      </c>
      <c r="CD33" s="526" t="s">
        <v>323</v>
      </c>
      <c r="CE33" s="526" t="s">
        <v>324</v>
      </c>
      <c r="CF33" s="526" t="s">
        <v>325</v>
      </c>
      <c r="CG33" s="526" t="s">
        <v>326</v>
      </c>
      <c r="CH33" s="526" t="s">
        <v>327</v>
      </c>
      <c r="CI33" s="526" t="s">
        <v>322</v>
      </c>
      <c r="CJ33" s="526" t="s">
        <v>322</v>
      </c>
      <c r="CK33" s="526" t="s">
        <v>323</v>
      </c>
      <c r="CL33" s="526" t="s">
        <v>326</v>
      </c>
      <c r="CM33" s="526" t="s">
        <v>325</v>
      </c>
      <c r="CN33" s="526" t="s">
        <v>325</v>
      </c>
      <c r="CO33" s="526" t="s">
        <v>324</v>
      </c>
      <c r="CP33" s="526" t="s">
        <v>321</v>
      </c>
      <c r="CQ33" s="526" t="s">
        <v>326</v>
      </c>
      <c r="CR33" s="526" t="s">
        <v>325</v>
      </c>
      <c r="CS33" s="526" t="s">
        <v>323</v>
      </c>
      <c r="CT33" s="526" t="s">
        <v>326</v>
      </c>
      <c r="CU33" s="526" t="s">
        <v>323</v>
      </c>
      <c r="CV33" s="526" t="s">
        <v>325</v>
      </c>
      <c r="RZY33" s="498" t="s">
        <v>95</v>
      </c>
    </row>
    <row r="34" spans="1:102 12869:12869" ht="15" customHeight="1" x14ac:dyDescent="0.3">
      <c r="A34" s="197"/>
      <c r="B34" s="590"/>
      <c r="C34" s="312">
        <v>43273</v>
      </c>
      <c r="D34" s="313">
        <v>0.58333333333333337</v>
      </c>
      <c r="E34" s="314" t="s">
        <v>328</v>
      </c>
      <c r="F34" s="91" t="s">
        <v>155</v>
      </c>
      <c r="G34" s="315"/>
      <c r="H34" s="57"/>
      <c r="I34" s="57"/>
      <c r="J34" s="316"/>
      <c r="K34" s="113" t="s">
        <v>170</v>
      </c>
      <c r="L34" s="205">
        <f t="shared" si="34"/>
        <v>0</v>
      </c>
      <c r="M34" s="240"/>
      <c r="N34" s="50">
        <v>1</v>
      </c>
      <c r="O34" s="49" t="str">
        <f>VLOOKUP(N34,$AD$34:$AF$37,3,0)</f>
        <v>Brasil</v>
      </c>
      <c r="P34" s="41">
        <f>VLOOKUP(O34,AF34:AO37,2,FALSE)</f>
        <v>0</v>
      </c>
      <c r="Q34" s="41">
        <f>VLOOKUP(O34,AF34:AO37,3,FALSE)</f>
        <v>0</v>
      </c>
      <c r="R34" s="41">
        <f>VLOOKUP(O34,AF34:AO37,4,FALSE)</f>
        <v>0</v>
      </c>
      <c r="S34" s="41">
        <f>VLOOKUP(O34,AF34:AO37,5,FALSE)</f>
        <v>0</v>
      </c>
      <c r="T34" s="41">
        <f>VLOOKUP(O34,AF34:AO37,6,FALSE)</f>
        <v>0</v>
      </c>
      <c r="U34" s="41">
        <f>VLOOKUP(O34,AF34:AO37,7,FALSE)</f>
        <v>0</v>
      </c>
      <c r="V34" s="41">
        <f>VLOOKUP(O34,AF34:AO37,8,FALSE)</f>
        <v>0</v>
      </c>
      <c r="W34" s="51">
        <f>VLOOKUP(O34,AF34:AO37,9,FALSE)</f>
        <v>0</v>
      </c>
      <c r="X34" s="30">
        <f>IF(SUM($AH$34:$AH$37)=12,MIN(ABS(BP33-BP34),ABS(BP34-BP35)),100)</f>
        <v>100</v>
      </c>
      <c r="Y34" s="218" t="str">
        <f>IF(AND(X34&gt;=0,X34&lt;90),VLOOKUP(N34,$BL$34:$BM$37,2,0),"")</f>
        <v/>
      </c>
      <c r="Z34" s="221"/>
      <c r="AA34" s="31"/>
      <c r="AB34" s="31"/>
      <c r="AC34" s="522">
        <f>VLOOKUP(O34,$AF$34:$AO$37,10,FALSE)</f>
        <v>-1</v>
      </c>
      <c r="AD34" s="526">
        <f>RANK(AR34,$AR$34:$AR$37)</f>
        <v>1</v>
      </c>
      <c r="AE34" s="526">
        <f>RANK(AO34,AO34:AO39)</f>
        <v>1</v>
      </c>
      <c r="AF34" s="523" t="s">
        <v>155</v>
      </c>
      <c r="AG34" s="526">
        <f>AI34*3+AJ34*1+AK34*0</f>
        <v>0</v>
      </c>
      <c r="AH34" s="526">
        <f>COUNTIFS($F$32:$F$37,AF34,$H$32:$H$37,"&lt;&gt;",$I$32:$I$37,"&lt;&gt;")+COUNTIFS($K$32:$K$37,AF34,$I$32:$I$37,"&lt;&gt;",$H$32:$H$37,"&lt;&gt;")</f>
        <v>0</v>
      </c>
      <c r="AI34" s="526">
        <f t="array" ref="AI34">SUM((F$32:F$37=AF34)*(H$32:H$37&lt;&gt;"")*(I$32:I$37&lt;&gt;"")*(H$32:H$37&gt;I$32:I$37),(K$32:K$37=AF34)*(H$32:H$37&lt;&gt;"")*(I$32:I$37&lt;&gt;"")*(H$32:H$37&lt;I$32:I$37))</f>
        <v>0</v>
      </c>
      <c r="AJ34" s="526">
        <f t="array" ref="AJ34">SUM((F$32:F$37=AF34)*(H$32:H$37&lt;&gt;"")*(I$32:I$37&lt;&gt;"")*(H$32:H$37=I$32:I$37),(K$32:K$37=AF34)*(H$32:H$37&lt;&gt;"")*(I$32:I$37&lt;&gt;"")*(H$32:H$37=I$32:I$37))</f>
        <v>0</v>
      </c>
      <c r="AK34" s="526">
        <f t="array" ref="AK34">SUM((F$32:F$37=AF34)*(I$32:I$37&lt;&gt;"")*(H$32:H$37&lt;&gt;"")*(H$32:H$37&lt;I$32:I$37),(H$32:H$37&lt;&gt;"")*(K$32:K$37=AF34)*(I$32:I$37&lt;&gt;"")*(H$32:H$37&gt;I$32:I$37))</f>
        <v>0</v>
      </c>
      <c r="AL34" s="526">
        <f t="array" ref="AL34">SUMIFS($H$32:$H$37,$F$32:$F$37,AF34,$H$32:$H$37,"&lt;&gt;",$I$32:$I$37,"&lt;&gt;")+SUMIFS($I$32:$I$37,$K$32:$K$37,AF34,$H$32:$H$37,"&lt;&gt;",$I$32:$I$37,"&lt;&gt;")</f>
        <v>0</v>
      </c>
      <c r="AM34" s="526">
        <f t="array" ref="AM34">SUMIFS($H$32:$H$37,$K$32:$K$37,AF34,$H$32:$H$37,"&lt;&gt;",$I$32:$I$37,"&lt;&gt;")+SUMIFS($I$32:$I$37,$F$32:$F$37,AF34,$H$32:$H$37,"&lt;&gt;",$I$32:$I$37,"&lt;&gt;")</f>
        <v>0</v>
      </c>
      <c r="AN34" s="526">
        <f>AL34-AM34</f>
        <v>0</v>
      </c>
      <c r="AO34" s="526">
        <f>IF(AH34=0,-($AT$13*VLOOKUP(AF34,Tabla3[[ZfP4b()8G6b·$55Ma-t·%fv-ttyZxR-.R*+Fd]:[N!"kvfjM.%&amp;gk5kfmfvv)/%;V$&amp;VW]],2,FALSE)),AG34*$AT$7+AN34*$AT$8+AL34*$AT$9+AX34-($AT$13*VLOOKUP(AF34,Tabla3[[ZfP4b()8G6b·$55Ma-t·%fv-ttyZxR-.R*+Fd]:[N!"kvfjM.%&amp;gk5kfmfvv)/%;V$&amp;VW]],2,FALSE)/100))</f>
        <v>-1</v>
      </c>
      <c r="AP34" s="526">
        <f>AE34</f>
        <v>1</v>
      </c>
      <c r="AQ34" s="526"/>
      <c r="AR34" s="526">
        <f>IFERROR(AO34-VLOOKUP(AF34,$Y$34:$Z$37,2,0),AO34)</f>
        <v>-1</v>
      </c>
      <c r="AS34" s="526"/>
      <c r="AT34" s="526"/>
      <c r="AU34" s="526"/>
      <c r="AV34" s="529" t="str">
        <f>AF34</f>
        <v>Brasil</v>
      </c>
      <c r="AW34" s="526">
        <f>COUNTIF(AG34:AG37,AG34)</f>
        <v>4</v>
      </c>
      <c r="AX34" s="526">
        <f>(AY34*$AT$12)+(BE34*$AT$11)</f>
        <v>11000</v>
      </c>
      <c r="AY34" s="527">
        <f>RANK(AZ34,AZ34:AZ37,1)</f>
        <v>1</v>
      </c>
      <c r="AZ34" s="527">
        <f>SUM(IF(AND(AG34=AG35,AN34=AN35,AL34=AL35),BB34,0),IF(AND(AG34=AG36,AN34=AN36,AL34=AL36),BC34,0),IF(AND(AG34=AG37,AN34=AN37,AL34=AL37),BD34,0))</f>
        <v>0</v>
      </c>
      <c r="BA34" s="527">
        <v>0</v>
      </c>
      <c r="BB34" s="527">
        <f>H32</f>
        <v>0</v>
      </c>
      <c r="BC34" s="527">
        <f>H34</f>
        <v>0</v>
      </c>
      <c r="BD34" s="527">
        <f>I36</f>
        <v>0</v>
      </c>
      <c r="BE34" s="527">
        <f>RANK(BF34,BF34:BF37,1)</f>
        <v>1</v>
      </c>
      <c r="BF34" s="527">
        <f>SUM(IF(AND(AG34=AG35,AN34=AN35,AL34=AL35),BH34,0),IF(AND(AG34=AG36,AN34=AN36,AL34=AL36),BI34,0),IF(AND(AG34=AG37,AN34=AN37,AL34=AL37),BJ34,0))</f>
        <v>0</v>
      </c>
      <c r="BG34" s="527">
        <v>0</v>
      </c>
      <c r="BH34" s="527">
        <f>BB34-BA35</f>
        <v>0</v>
      </c>
      <c r="BI34" s="527">
        <f>BC34-BA36</f>
        <v>0</v>
      </c>
      <c r="BJ34" s="527">
        <f>BD34-BA37</f>
        <v>0</v>
      </c>
      <c r="BL34" s="523">
        <f>RANK(BN34,$BN$34:$BN$37)</f>
        <v>1</v>
      </c>
      <c r="BM34" s="523" t="s">
        <v>155</v>
      </c>
      <c r="BN34" s="523">
        <f>IF(AH34=0,-($AT$13*VLOOKUP(AF34,Tabla3[[ZfP4b()8G6b·$55Ma-t·%fv-ttyZxR-.R*+Fd]:[N!"kvfjM.%&amp;gk5kfmfvv)/%;V$&amp;VW]],2,FALSE)),AG34*$AT$7+AN34*$AT$8+AL34*$AT$9+AX34-($AT$13*VLOOKUP(AF34,Tabla3[[ZfP4b()8G6b·$55Ma-t·%fv-ttyZxR-.R*+Fd]:[N!"kvfjM.%&amp;gk5kfmfvv)/%;V$&amp;VW]],2,FALSE)/100))</f>
        <v>-1</v>
      </c>
      <c r="BO34" s="523" t="str">
        <f>VLOOKUP(N34,$AE$34:$AF$37,2,0)</f>
        <v>Brasil</v>
      </c>
      <c r="BP34" s="523">
        <f>VLOOKUP($BO34,$AF$34:$AO$37,10,FALSE)</f>
        <v>-1</v>
      </c>
      <c r="BR34" s="523">
        <v>1</v>
      </c>
      <c r="BS34" s="523" t="str">
        <f>VLOOKUP(BR34,$AD$34:$AF$37,3,0)</f>
        <v>Brasil</v>
      </c>
      <c r="BT34" s="523">
        <f>VLOOKUP(BS34,$AF$34:$AO$37,2,FALSE)</f>
        <v>0</v>
      </c>
      <c r="BU34" s="528">
        <f>IF(SUM($AH$34:$AH$37)=12,MIN(ABS(BP33-BP34),ABS(BP34-BP35)),100)</f>
        <v>100</v>
      </c>
      <c r="BV34" s="523">
        <f>VLOOKUP(BS34,$AF$34:$AO$37,9,FALSE)</f>
        <v>0</v>
      </c>
      <c r="BW34" s="523">
        <f>VLOOKUP(BS34,$AF$34:$AO$37,7,FALSE)</f>
        <v>0</v>
      </c>
      <c r="BX34" s="523" t="e">
        <f>IF($BY$34=$CA$33,$DC$5:$DC$8,IF($BY$34=$CB$33,$DD$5:$DD$7,IF(OR($BY$34=$CC$33,$BY$34=$CD$33),$DE$5:$DE$6,$DI$5)))</f>
        <v>#VALUE!</v>
      </c>
      <c r="BY34" s="526" t="str">
        <f>IFERROR(HLOOKUP(4,CA32:CX33,2,0),CH33)</f>
        <v>COM_1</v>
      </c>
      <c r="BZ34" s="526">
        <v>1</v>
      </c>
      <c r="CA34" s="526">
        <f t="array" ref="CA34">IF(AND($BT$34:$BT$37=$BT$34,$BU$34:$BU$37&lt;370,$AN$34:$AN$37=$AN$34,$BW$34:$BW$37=$BW$34),1,0)</f>
        <v>1</v>
      </c>
      <c r="CB34" s="526">
        <f t="array" ref="CB34">IF(AND($BT$34:$BT$36=$BT$34,$BU$34:$BU$36&lt;370,$BT$34&lt;&gt;$BT$37),1,0)</f>
        <v>0</v>
      </c>
      <c r="CC34" s="526">
        <f t="array" ref="CC34">IF(AND($BT$34:$BT$35=$BT$34,$BU$34:$BU$35&lt;370,$BT$34&lt;&gt;$BT$36),1,0)</f>
        <v>0</v>
      </c>
      <c r="CD34" s="526">
        <f t="array" ref="CD34">IF(AND($BT$34:$BT$35=$BT$34,$BU$34:$BU$35&lt;370,$BT$34&lt;&gt;$BT$36),1,0)</f>
        <v>0</v>
      </c>
      <c r="CE34" s="526">
        <f t="array" ref="CE34">IF(AND($BT$35:$BT$37=$BT$35,$BU$35:$BU$37&lt;370,$BT$34&lt;&gt;$BT$35),1,0)</f>
        <v>0</v>
      </c>
      <c r="CF34" s="526">
        <f t="array" ref="CF34">IF(AND($BT$34&lt;&gt;$BT$35,$BT$34&lt;&gt;$BT$37),1,0)</f>
        <v>0</v>
      </c>
      <c r="CG34" s="526">
        <f t="array" ref="CG34">IF(AND($BT$34&lt;&gt;$BT$35,$BT$34&lt;&gt;$BT$37),1,0)</f>
        <v>0</v>
      </c>
      <c r="CH34" s="526">
        <f t="array" ref="CH34">IF(AND($BT$34&lt;&gt;$BT$35,$BT$34&lt;&gt;$BT$37),1,0)</f>
        <v>0</v>
      </c>
      <c r="CI34" s="526">
        <f t="array" ref="CI34">IF(AND($BT$34:$BT$37=$BT$34,$BU$34:$BU$37&lt;370,$BV$34:$BV$35=$BV$34,$BV$34&lt;&gt;$BV$36),1,0)</f>
        <v>0</v>
      </c>
      <c r="CJ34" s="526">
        <f t="array" ref="CJ34">IF(AND($BT$34:$BT$37=$BT$34,$BU$34:$BU$37&lt;370,$BV$34:$BV$37=$BV$34,$BW$34=$BW$35,$BW$34&lt;&gt;$BW$36),1,0)</f>
        <v>0</v>
      </c>
      <c r="CK34" s="526">
        <f t="array" ref="CK34">IF(AND($BT$34:$BT$36=$BT$34,$BU$34:$BU$35&lt;370,$BU$36&gt;370),1,0)</f>
        <v>0</v>
      </c>
      <c r="CL34" s="526">
        <f t="array" ref="CL34">IF(AND($BT$34&lt;&gt;$BT$35,$BT$34&lt;&gt;$BT$36),1,0)</f>
        <v>0</v>
      </c>
      <c r="CM34" s="526">
        <f t="array" ref="CM34">IF(AND($BT$34&lt;&gt;$BT$35,$BT$34&lt;&gt;$BT$36),1,0)</f>
        <v>0</v>
      </c>
      <c r="CN34" s="526">
        <f t="array" ref="CN34">IF(AND($BT$34&lt;&gt;$BT$37,$BT$34:$BT$36=$BT$34,$BU$34&gt;370,$BU$35:$BU$36&lt;370),1,0)</f>
        <v>0</v>
      </c>
      <c r="CO34" s="526">
        <f t="array" ref="CO34">IF(AND($BT$34:$BT$37=$BT$34,$BU$35:$BU$37&lt;370,$BU$34&lt;&gt;$BU$35),1,0)</f>
        <v>0</v>
      </c>
      <c r="CP34" s="526">
        <f t="array" ref="CP34">IF(AND($BT$34:$BT$37=$BT$34,$BU$34:$BU$36&lt;370,$BU$34&lt;&gt;$BU$37),1,0)</f>
        <v>0</v>
      </c>
      <c r="CQ34" s="526">
        <f t="array" ref="CQ34">IF(AND($BT$34:$BT$37=$BT$34,$BU$34:$BU$35&gt;370,$BU$36:$BU$37&lt;370,$BV$34:$BV$37=$BV$34,$BW$34&gt;$BW$35,$BW$34&gt;$BW$36,$BW$34&gt;$BW$37),1,0)</f>
        <v>0</v>
      </c>
      <c r="CR34" s="526">
        <f t="array" ref="CR34">IF(AND($BT$34:$BT$37=$BT$34,$BU$34&gt;370,$BU$35:$BU$36&lt;370,$BU$37&gt;370,$BV$34:$BV$37=$BV$34,$BW$34&gt;$BW$35,$BW$34&gt;$BW$36,$BW$34&gt;$BW$37),1,0)</f>
        <v>0</v>
      </c>
      <c r="CS34" s="526">
        <f t="array" ref="CS34">IF(AND($BT$34:$BT$37=$BT$34,$BU$34:$BU$35&lt;370,$BU$36:$BU$37&gt;370,$BV$34:$BV$37=$BV$34,$BW$34=$BW$35,$BW$34&gt;$BW$36,$BW$34&gt;$BW$37),1,0)</f>
        <v>0</v>
      </c>
      <c r="CT34" s="526">
        <f t="array" ref="CT34">IF(AND($BT$34:$BT$37=$BT$34,$BU$34:$BU$35&gt;370,$BU$36:$BU$37&lt;370,$BV$34:$BV$37=$BV$34,$BW$34&gt;$BW$35,$BW$35:$BW$37=$BW$35),1,0)</f>
        <v>0</v>
      </c>
      <c r="CU34" s="526">
        <f t="array" ref="CU34">IF(AND($BT$34:$BT$37=$BT$34,$BU$34:$BU$35&lt;370,$BU$36:$BU$37&gt;370,$BV$34:$BV$37=$BV$34,$BW$34:$BW$36=$BW$34,$BW$34&gt;$BW$37),1,0)</f>
        <v>0</v>
      </c>
      <c r="CV34" s="526">
        <f t="array" ref="CV34">IF(AND($BT$34:$BT$37=$BT$34,$BU$34&gt;370,$BU$37&gt;370,$BU$35:$BU$36&lt;370,$BV$34:$BV$37=$BV$34,$BW$34&gt;$BW$35:$BW$37),1,0)</f>
        <v>0</v>
      </c>
    </row>
    <row r="35" spans="1:102 12869:12869" ht="15" customHeight="1" x14ac:dyDescent="0.3">
      <c r="A35" s="197"/>
      <c r="B35" s="590"/>
      <c r="C35" s="312">
        <v>43273</v>
      </c>
      <c r="D35" s="313">
        <v>0.83333333333333337</v>
      </c>
      <c r="E35" s="314" t="s">
        <v>332</v>
      </c>
      <c r="F35" s="91" t="s">
        <v>176</v>
      </c>
      <c r="G35" s="315"/>
      <c r="H35" s="57"/>
      <c r="I35" s="57"/>
      <c r="J35" s="316"/>
      <c r="K35" s="113" t="s">
        <v>157</v>
      </c>
      <c r="L35" s="205">
        <f t="shared" si="34"/>
        <v>0</v>
      </c>
      <c r="M35" s="240"/>
      <c r="N35" s="50">
        <v>2</v>
      </c>
      <c r="O35" s="49" t="str">
        <f>VLOOKUP(N35,$AD$34:$AF$37,3,0)</f>
        <v>Suiza</v>
      </c>
      <c r="P35" s="41">
        <f>VLOOKUP(O35,AF34:AO37,2,FALSE)</f>
        <v>0</v>
      </c>
      <c r="Q35" s="41">
        <f>VLOOKUP(O35,AF34:AO37,3,FALSE)</f>
        <v>0</v>
      </c>
      <c r="R35" s="41">
        <f>VLOOKUP(O35,AF34:AO37,4,FALSE)</f>
        <v>0</v>
      </c>
      <c r="S35" s="41">
        <f>VLOOKUP(O35,AF34:AO37,5,FALSE)</f>
        <v>0</v>
      </c>
      <c r="T35" s="41">
        <f>VLOOKUP(O35,AF34:AO37,6,FALSE)</f>
        <v>0</v>
      </c>
      <c r="U35" s="41">
        <f>VLOOKUP(O35,AF34:AO37,7,FALSE)</f>
        <v>0</v>
      </c>
      <c r="V35" s="41">
        <f>VLOOKUP(O35,AF34:AO37,8,FALSE)</f>
        <v>0</v>
      </c>
      <c r="W35" s="51">
        <f>VLOOKUP(O35,AF34:AO37,9,FALSE)</f>
        <v>0</v>
      </c>
      <c r="X35" s="30">
        <f t="shared" ref="X35:X37" si="70">IF(SUM($AH$34:$AH$37)=12,MIN(ABS(BP34-BP35),ABS(BP35-BP36)),100)</f>
        <v>100</v>
      </c>
      <c r="Y35" s="218" t="str">
        <f t="shared" ref="Y35:Y37" si="71">IF(AND(X35&gt;=0,X35&lt;90),VLOOKUP(N35,$BL$34:$BM$37,2,0),"")</f>
        <v/>
      </c>
      <c r="Z35" s="221"/>
      <c r="AA35" s="31"/>
      <c r="AB35" s="31"/>
      <c r="AC35" s="522">
        <f t="shared" ref="AC35:AC37" si="72">VLOOKUP(O35,$AF$34:$AO$37,10,FALSE)</f>
        <v>-2</v>
      </c>
      <c r="AD35" s="526">
        <f t="shared" ref="AD35:AD37" si="73">RANK(AR35,$AR$34:$AR$37)</f>
        <v>2</v>
      </c>
      <c r="AE35" s="526">
        <f>RANK(AO35,AO34:AO39)</f>
        <v>2</v>
      </c>
      <c r="AF35" s="523" t="s">
        <v>157</v>
      </c>
      <c r="AG35" s="526">
        <f t="shared" ref="AG35:AG37" si="74">AI35*3+AJ35*1+AK35*0</f>
        <v>0</v>
      </c>
      <c r="AH35" s="526">
        <f t="shared" ref="AH35:AH37" si="75">COUNTIFS($F$32:$F$37,AF35,$H$32:$H$37,"&lt;&gt;",$I$32:$I$37,"&lt;&gt;")+COUNTIFS($K$32:$K$37,AF35,$I$32:$I$37,"&lt;&gt;",$H$32:$H$37,"&lt;&gt;")</f>
        <v>0</v>
      </c>
      <c r="AI35" s="526">
        <f t="array" ref="AI35">SUM((F$32:F$37=AF35)*(H$32:H$37&lt;&gt;"")*(I$32:I$37&lt;&gt;"")*(H$32:H$37&gt;I$32:I$37),(K$32:K$37=AF35)*(H$32:H$37&lt;&gt;"")*(I$32:I$37&lt;&gt;"")*(H$32:H$37&lt;I$32:I$37))</f>
        <v>0</v>
      </c>
      <c r="AJ35" s="526">
        <f t="array" ref="AJ35">SUM((F$32:F$37=AF35)*(H$32:H$37&lt;&gt;"")*(I$32:I$37&lt;&gt;"")*(H$32:H$37=I$32:I$37),(K$32:K$37=AF35)*(H$32:H$37&lt;&gt;"")*(I$32:I$37&lt;&gt;"")*(H$32:H$37=I$32:I$37))</f>
        <v>0</v>
      </c>
      <c r="AK35" s="526">
        <f t="array" ref="AK35">SUM((F$32:F$37=AF35)*(I$32:I$37&lt;&gt;"")*(H$32:H$37&lt;&gt;"")*(H$32:H$37&lt;I$32:I$37),(H$32:H$37&lt;&gt;"")*(K$32:K$37=AF35)*(I$32:I$37&lt;&gt;"")*(H$32:H$37&gt;I$32:I$37))</f>
        <v>0</v>
      </c>
      <c r="AL35" s="526">
        <f t="array" ref="AL35">SUMIFS($H$32:$H$37,$F$32:$F$37,AF35,$H$32:$H$37,"&lt;&gt;",$I$32:$I$37,"&lt;&gt;")+SUMIFS($I$32:$I$37,$K$32:$K$37,AF35,$H$32:$H$37,"&lt;&gt;",$I$32:$I$37,"&lt;&gt;")</f>
        <v>0</v>
      </c>
      <c r="AM35" s="526">
        <f t="array" ref="AM35">SUMIFS($H$32:$H$37,$K$32:$K$37,AF35,$H$32:$H$37,"&lt;&gt;",$I$32:$I$37,"&lt;&gt;")+SUMIFS($I$32:$I$37,$F$32:$F$37,AF35,$H$32:$H$37,"&lt;&gt;",$I$32:$I$37,"&lt;&gt;")</f>
        <v>0</v>
      </c>
      <c r="AN35" s="526">
        <f t="shared" ref="AN35:AN37" si="76">AL35-AM35</f>
        <v>0</v>
      </c>
      <c r="AO35" s="526">
        <f>IF(AH35=0,-($AT$13*VLOOKUP(AF35,Tabla3[[ZfP4b()8G6b·$55Ma-t·%fv-ttyZxR-.R*+Fd]:[N!"kvfjM.%&amp;gk5kfmfvv)/%;V$&amp;VW]],2,FALSE)),AG35*$AT$7+AN35*$AT$8+AL35*$AT$9+AX35-($AT$13*VLOOKUP(AF35,Tabla3[[ZfP4b()8G6b·$55Ma-t·%fv-ttyZxR-.R*+Fd]:[N!"kvfjM.%&amp;gk5kfmfvv)/%;V$&amp;VW]],2,FALSE)/100))</f>
        <v>-2</v>
      </c>
      <c r="AP35" s="526">
        <f>AE35</f>
        <v>2</v>
      </c>
      <c r="AQ35" s="526"/>
      <c r="AR35" s="526">
        <f t="shared" ref="AR35:AR37" si="77">IFERROR(AO35-VLOOKUP(AF35,$Y$34:$Z$37,2,0),AO35)</f>
        <v>-2</v>
      </c>
      <c r="AS35" s="526"/>
      <c r="AT35" s="526"/>
      <c r="AU35" s="526"/>
      <c r="AV35" s="529" t="str">
        <f>AF35</f>
        <v>Suiza</v>
      </c>
      <c r="AW35" s="526">
        <f>COUNTIF(AG34:AG37,AG35)</f>
        <v>4</v>
      </c>
      <c r="AX35" s="526">
        <f>(AY35*$AT$12)+(BE35*$AT$11)</f>
        <v>11000</v>
      </c>
      <c r="AY35" s="527">
        <f>RANK(AZ35,AZ34:AZ37,1)</f>
        <v>1</v>
      </c>
      <c r="AZ35" s="527">
        <f>SUM(IF(AND(AG35=AG36,AN35=AN36,AL35=AL36),BC35,0),IF(AND(AG35=AG37,AN35=AN37,AL35=AL37),BD35,0),IF(AND(AG35=AG34,AN35=AN34,AL35=AL34),BA35,0))</f>
        <v>0</v>
      </c>
      <c r="BA35" s="527">
        <f>I32</f>
        <v>0</v>
      </c>
      <c r="BB35" s="527">
        <v>0</v>
      </c>
      <c r="BC35" s="527">
        <f>H37</f>
        <v>0</v>
      </c>
      <c r="BD35" s="527">
        <f>I35</f>
        <v>0</v>
      </c>
      <c r="BE35" s="527">
        <f>RANK(BF35,BF34:BF37,1)</f>
        <v>1</v>
      </c>
      <c r="BF35" s="527">
        <f>SUM(IF(AND(AG35=AG36,AN35=AN36,AL35=AL36),BI35,0),IF(AND(AG35=AG37,AN35=AN37,AL35=AL37),BJ35,0),IF(AND(AG35=AG34,AN35=AN34,AL35=AL34),BG35,0))</f>
        <v>0</v>
      </c>
      <c r="BG35" s="527">
        <f>BA35-BB34</f>
        <v>0</v>
      </c>
      <c r="BH35" s="527">
        <v>0</v>
      </c>
      <c r="BI35" s="527">
        <f>BC35-BB36</f>
        <v>0</v>
      </c>
      <c r="BJ35" s="527">
        <f>BD35-BB37</f>
        <v>0</v>
      </c>
      <c r="BL35" s="523">
        <f t="shared" ref="BL35:BL37" si="78">RANK(BN35,$BN$34:$BN$37)</f>
        <v>2</v>
      </c>
      <c r="BM35" s="523" t="s">
        <v>157</v>
      </c>
      <c r="BN35" s="523">
        <f>IF(AH35=0,-($AT$13*VLOOKUP(AF35,Tabla3[[ZfP4b()8G6b·$55Ma-t·%fv-ttyZxR-.R*+Fd]:[N!"kvfjM.%&amp;gk5kfmfvv)/%;V$&amp;VW]],2,FALSE)),AG35*$AT$7+AN35*$AT$8+AL35*$AT$9+AX35-($AT$13*VLOOKUP(AF35,Tabla3[[ZfP4b()8G6b·$55Ma-t·%fv-ttyZxR-.R*+Fd]:[N!"kvfjM.%&amp;gk5kfmfvv)/%;V$&amp;VW]],2,FALSE)/100))</f>
        <v>-2</v>
      </c>
      <c r="BO35" s="523" t="str">
        <f t="shared" ref="BO35:BO37" si="79">VLOOKUP(N35,$AE$34:$AF$37,2,0)</f>
        <v>Suiza</v>
      </c>
      <c r="BP35" s="523">
        <f t="shared" ref="BP35:BP37" si="80">VLOOKUP($BO35,$AF$34:$AO$37,10,FALSE)</f>
        <v>-2</v>
      </c>
      <c r="BR35" s="523">
        <v>2</v>
      </c>
      <c r="BS35" s="523" t="str">
        <f t="shared" ref="BS35:BS37" si="81">VLOOKUP(BR35,$AD$34:$AF$37,3,0)</f>
        <v>Suiza</v>
      </c>
      <c r="BT35" s="523">
        <f t="shared" ref="BT35:BT37" si="82">VLOOKUP(BS35,$AF$34:$AO$37,2,FALSE)</f>
        <v>0</v>
      </c>
      <c r="BU35" s="528">
        <f t="shared" ref="BU35:BU37" si="83">IF(SUM($AH$34:$AH$37)=12,MIN(ABS(BP34-BP35),ABS(BP35-BP36)),100)</f>
        <v>100</v>
      </c>
      <c r="BV35" s="523">
        <f t="shared" ref="BV35:BV37" si="84">VLOOKUP(BS35,$AF$34:$AO$37,9,FALSE)</f>
        <v>0</v>
      </c>
      <c r="BW35" s="523">
        <f t="shared" ref="BW35:BW37" si="85">VLOOKUP(BS35,$AF$34:$AO$37,7,FALSE)</f>
        <v>0</v>
      </c>
      <c r="BX35" s="523" t="e">
        <f>IF($BY$34=$CA$33,$DC$5:$DC$8,IF($BY$34=$CB$33,$DD$5:$DD$7,IF(OR($BY$34=$CC$33,$BY$34=$CD$33),$DE$5:$DE$6,IF($BY$34=$CE$33,$DF$5:$DF$7,(IF($BY$34=$CF$33,$DH$5:$DH$6,$DJ$5))))))</f>
        <v>#VALUE!</v>
      </c>
      <c r="BZ35" s="526">
        <v>2</v>
      </c>
      <c r="CA35" s="526">
        <f t="array" ref="CA35">IF(AND($BT$34:$BT$37=$BT$35,$BU$34:$BU$37&lt;370,$AN$34:$AN$37=$AN$35,$BW$34:$BW$37=$BW$35),1,0)</f>
        <v>1</v>
      </c>
      <c r="CB35" s="526">
        <f t="array" ref="CB35">IF(AND($BT$34:$BT$36=$BT$35,$BU$34:$BU$36&lt;370,$BT$35&lt;&gt;$BT$37),1,0)</f>
        <v>0</v>
      </c>
      <c r="CC35" s="526">
        <f t="array" ref="CC35">IF(AND($BT$34:$BT$35=$BT$34,$BU$34:$BU$35&lt;370,$BT$34&lt;&gt;$BT$36),1,0)</f>
        <v>0</v>
      </c>
      <c r="CD35" s="526">
        <f t="array" ref="CD35">IF(AND($BT$34:$BT$35=$BT$34,$BU$34:$BU$35&lt;370,$BT$34&lt;&gt;$BT$36),1,0)</f>
        <v>0</v>
      </c>
      <c r="CE35" s="526">
        <f t="array" ref="CE35">IF(AND($BT$35:$BT$37=$BT$35,$BU$35:$BU$37&lt;370,$BT$34&lt;&gt;$BT$35),1,0)</f>
        <v>0</v>
      </c>
      <c r="CF35" s="526">
        <f t="array" ref="CF35">IF(AND($BT$35:$BT$36=$BT$35,$BU$35:$BU$36&lt;370,$BT$35&lt;&gt;$BT$34,$BT$35&lt;&gt;$BT$37),1,0)</f>
        <v>0</v>
      </c>
      <c r="CG35" s="526">
        <f t="array" ref="CG35">IF(AND($BT$35&lt;&gt;$BT$34,$BT$35&lt;&gt;$BT$36),1,0)</f>
        <v>0</v>
      </c>
      <c r="CH35" s="526">
        <f t="array" ref="CH35">IF(AND($BT$35&lt;&gt;$BT$34,$BT$35&lt;&gt;$BT$36),1,0)</f>
        <v>0</v>
      </c>
      <c r="CI35" s="526">
        <f t="array" ref="CI35">IF(AND($BT$34:$BT$37=$BT$34,$BU$34:$BU$37&lt;370,$BV$34:$BV$35=$BV$34,$BV$35&lt;&gt;$BV$36),1,0)</f>
        <v>0</v>
      </c>
      <c r="CJ35" s="526">
        <f t="array" ref="CJ35">IF(AND($BT$34:$BT$37=$BT$34,$BU$34:$BU$37&lt;370,$BV$34:$BV$37=$BV$34,$BW$34=$BW$35,$BW$35&lt;&gt;$BW$36),1,0)</f>
        <v>0</v>
      </c>
      <c r="CK35" s="526">
        <f t="array" ref="CK35">IF(AND($BT$34:$BT$36=$BT$35,$BU$34:$BU$35&lt;370,$BU$36&gt;370),1,0)</f>
        <v>0</v>
      </c>
      <c r="CL35" s="526">
        <f t="array" ref="CL35">IF(AND($BT$35&lt;&gt;$BT$34,$BT$35:$BT$37=$BT$35,$BU$35&gt;370,$BU$36:$BU$37&lt;370),1,0)</f>
        <v>0</v>
      </c>
      <c r="CM35" s="526">
        <f t="array" ref="CM35">IF(AND($BT$35&lt;&gt;$BT$34,$BT$35:$BT$37=$BT$35,$BU$37&gt;370,$BU$35:$BU$36&lt;370),1,0)</f>
        <v>0</v>
      </c>
      <c r="CN35" s="526">
        <f t="array" ref="CN35">IF(AND($BT$35&lt;&gt;$BT$37,$BT$34:$BT$36=$BT$35,$BU$34&gt;370,$BU$35:$BU$36&lt;370),1,0)</f>
        <v>0</v>
      </c>
      <c r="CO35" s="526">
        <f t="array" ref="CO35">IF(AND($BT$34:$BT$37=$BT$35,$BU$35:$BU$37&lt;370,$BU$34&lt;&gt;$BU$35),1,0)</f>
        <v>0</v>
      </c>
      <c r="CP35" s="526">
        <f t="array" ref="CP35">IF(AND($BT$34:$BT$37=$BT$35,$BU$34:$BU$36&lt;370,$BU$35&lt;&gt;$BU$37),1,0)</f>
        <v>0</v>
      </c>
      <c r="CQ35" s="526">
        <f t="array" ref="CQ35">IF(AND($BT$34:$BT$37=$BT$35,$BU$34:$BU$35&gt;370,$BU$36:$BU$37&lt;370,$BV$34:$BV$37=$BV$35,$BW$34&gt;$BW$35,$BW$35&gt;$BW$36,$BW$35&gt;$BW$37),1,0)</f>
        <v>0</v>
      </c>
      <c r="CR35" s="526">
        <f t="array" ref="CR35">IF(AND($BT$34:$BT$37=$BT$35,$BU$34&gt;370,$BU$35:$BU$36&lt;370,$BU$37&gt;370,$BV$34:$BV$37=$BV$35,$BW$34&gt;$BW$35,$BW$35=$BW$36,$BW$35&gt;$BW$37),1,0)</f>
        <v>0</v>
      </c>
      <c r="CS35" s="526">
        <f t="array" ref="CS35">IF(AND($BT$34:$BT$37=$BT$35,$BU$34:$BU$35&lt;370,$BU$36:$BU$37&gt;370,$BV$34:$BV$37=$BV$35,$BW$34=$BW$35,$BW$35&gt;$BW$36,$BW$35&gt;$BW$37),1,0)</f>
        <v>0</v>
      </c>
      <c r="CT35" s="526">
        <f t="array" ref="CT35">IF(AND($BT$34:$BT$37=$BT$35,$BU$34:$BU$35&gt;370,$BU$36:$BU$37&lt;370,$BV$34:$BV$37=$BV$35,$BW$34&gt;$BW$35,$BW$35:$BW$37=$BW$35),1,0)</f>
        <v>0</v>
      </c>
      <c r="CU35" s="526">
        <f t="array" ref="CU35">IF(AND($BT$34:$BT$37=$BT$35,$BU$34:$BU$35&lt;370,$BU$36:$BU$37&gt;370,$BV$34:$BV$37=$BV$35,$BW$34:$BW$36=$BW$35,$BW$35&gt;$BW$37),1,0)</f>
        <v>0</v>
      </c>
      <c r="CV35" s="526">
        <f t="array" ref="CV35">IF(AND($BT$34:$BT$37=$BT$35,$BU$34&gt;370,$BU$37&gt;370,$BU$35:$BU$36&lt;370,$BV$34:$BV$37=$BV$35,$BW$34&gt;$BW$35:$BW$37,$BW$35:$BW$37=$BW$35),1,0)</f>
        <v>0</v>
      </c>
    </row>
    <row r="36" spans="1:102 12869:12869" ht="15" customHeight="1" x14ac:dyDescent="0.3">
      <c r="A36" s="197"/>
      <c r="B36" s="590"/>
      <c r="C36" s="312">
        <v>43278</v>
      </c>
      <c r="D36" s="313">
        <v>0.83333333333333337</v>
      </c>
      <c r="E36" s="314" t="s">
        <v>333</v>
      </c>
      <c r="F36" s="91" t="s">
        <v>176</v>
      </c>
      <c r="G36" s="315"/>
      <c r="H36" s="57"/>
      <c r="I36" s="57"/>
      <c r="J36" s="316"/>
      <c r="K36" s="113" t="s">
        <v>155</v>
      </c>
      <c r="L36" s="205">
        <f t="shared" si="34"/>
        <v>0</v>
      </c>
      <c r="M36" s="240"/>
      <c r="N36" s="42">
        <v>3</v>
      </c>
      <c r="O36" s="40" t="str">
        <f>VLOOKUP(N36,$AD$34:$AF$37,3,0)</f>
        <v>Costa Rica</v>
      </c>
      <c r="P36" s="41">
        <f>VLOOKUP(O36,AF34:AO37,2,FALSE)</f>
        <v>0</v>
      </c>
      <c r="Q36" s="39">
        <f>VLOOKUP(O36,AF34:AO37,3,FALSE)</f>
        <v>0</v>
      </c>
      <c r="R36" s="39">
        <f>VLOOKUP(O36,AF34:AO37,4,FALSE)</f>
        <v>0</v>
      </c>
      <c r="S36" s="39">
        <f>VLOOKUP(O36,AF34:AO37,5,FALSE)</f>
        <v>0</v>
      </c>
      <c r="T36" s="39">
        <f>VLOOKUP(O36,AF34:AO37,6,FALSE)</f>
        <v>0</v>
      </c>
      <c r="U36" s="39">
        <f>VLOOKUP(O36,AF34:AO37,7,FALSE)</f>
        <v>0</v>
      </c>
      <c r="V36" s="39">
        <f>VLOOKUP(O36,AF34:AO37,8,FALSE)</f>
        <v>0</v>
      </c>
      <c r="W36" s="47">
        <f>VLOOKUP(O36,AF34:AO37,9,FALSE)</f>
        <v>0</v>
      </c>
      <c r="X36" s="30">
        <f t="shared" si="70"/>
        <v>100</v>
      </c>
      <c r="Y36" s="218" t="str">
        <f t="shared" si="71"/>
        <v/>
      </c>
      <c r="Z36" s="221"/>
      <c r="AA36" s="31"/>
      <c r="AB36" s="31"/>
      <c r="AC36" s="522">
        <f t="shared" si="72"/>
        <v>-3</v>
      </c>
      <c r="AD36" s="526">
        <f t="shared" si="73"/>
        <v>3</v>
      </c>
      <c r="AE36" s="526">
        <f>RANK(AO36,AO34:AO39)</f>
        <v>3</v>
      </c>
      <c r="AF36" s="523" t="s">
        <v>170</v>
      </c>
      <c r="AG36" s="526">
        <f t="shared" si="74"/>
        <v>0</v>
      </c>
      <c r="AH36" s="526">
        <f t="shared" si="75"/>
        <v>0</v>
      </c>
      <c r="AI36" s="526">
        <f t="array" ref="AI36">SUM((F$32:F$37=AF36)*(H$32:H$37&lt;&gt;"")*(I$32:I$37&lt;&gt;"")*(H$32:H$37&gt;I$32:I$37),(K$32:K$37=AF36)*(H$32:H$37&lt;&gt;"")*(I$32:I$37&lt;&gt;"")*(H$32:H$37&lt;I$32:I$37))</f>
        <v>0</v>
      </c>
      <c r="AJ36" s="526">
        <f t="array" ref="AJ36">SUM((F$32:F$37=AF36)*(H$32:H$37&lt;&gt;"")*(I$32:I$37&lt;&gt;"")*(H$32:H$37=I$32:I$37),(K$32:K$37=AF36)*(H$32:H$37&lt;&gt;"")*(I$32:I$37&lt;&gt;"")*(H$32:H$37=I$32:I$37))</f>
        <v>0</v>
      </c>
      <c r="AK36" s="526">
        <f t="array" ref="AK36">SUM((F$32:F$37=AF36)*(I$32:I$37&lt;&gt;"")*(H$32:H$37&lt;&gt;"")*(H$32:H$37&lt;I$32:I$37),(H$32:H$37&lt;&gt;"")*(K$32:K$37=AF36)*(I$32:I$37&lt;&gt;"")*(H$32:H$37&gt;I$32:I$37))</f>
        <v>0</v>
      </c>
      <c r="AL36" s="526">
        <f t="array" ref="AL36">SUMIFS($H$32:$H$37,$F$32:$F$37,AF36,$H$32:$H$37,"&lt;&gt;",$I$32:$I$37,"&lt;&gt;")+SUMIFS($I$32:$I$37,$K$32:$K$37,AF36,$H$32:$H$37,"&lt;&gt;",$I$32:$I$37,"&lt;&gt;")</f>
        <v>0</v>
      </c>
      <c r="AM36" s="526">
        <f t="array" ref="AM36">SUMIFS($H$32:$H$37,$K$32:$K$37,AF36,$H$32:$H$37,"&lt;&gt;",$I$32:$I$37,"&lt;&gt;")+SUMIFS($I$32:$I$37,$F$32:$F$37,AF36,$H$32:$H$37,"&lt;&gt;",$I$32:$I$37,"&lt;&gt;")</f>
        <v>0</v>
      </c>
      <c r="AN36" s="526">
        <f t="shared" si="76"/>
        <v>0</v>
      </c>
      <c r="AO36" s="526">
        <f>IF(AH36=0,-($AT$13*VLOOKUP(AF36,Tabla3[[ZfP4b()8G6b·$55Ma-t·%fv-ttyZxR-.R*+Fd]:[N!"kvfjM.%&amp;gk5kfmfvv)/%;V$&amp;VW]],2,FALSE)),AG36*$AT$7+AN36*$AT$8+AL36*$AT$9+AX36-($AT$13*VLOOKUP(AF36,Tabla3[[ZfP4b()8G6b·$55Ma-t·%fv-ttyZxR-.R*+Fd]:[N!"kvfjM.%&amp;gk5kfmfvv)/%;V$&amp;VW]],2,FALSE)/100))</f>
        <v>-3</v>
      </c>
      <c r="AP36" s="526">
        <f>AE36</f>
        <v>3</v>
      </c>
      <c r="AQ36" s="526"/>
      <c r="AR36" s="526">
        <f t="shared" si="77"/>
        <v>-3</v>
      </c>
      <c r="AS36" s="526"/>
      <c r="AT36" s="526"/>
      <c r="AU36" s="526"/>
      <c r="AV36" s="529" t="str">
        <f>AF36</f>
        <v>Costa Rica</v>
      </c>
      <c r="AW36" s="526">
        <f>COUNTIF(AG34:AG37,AG36)</f>
        <v>4</v>
      </c>
      <c r="AX36" s="526">
        <f>(AY36*$AT$12)+(BE36*$AT$11)</f>
        <v>11000</v>
      </c>
      <c r="AY36" s="527">
        <f>RANK(AZ36,AZ34:AZ37,1)</f>
        <v>1</v>
      </c>
      <c r="AZ36" s="527">
        <f>SUM(IF(AND(AG36=AG37,AN36=AN37,AL36=AL37),BD36,0),IF(AND(AG36=AG34,AN36=AN34,AL36=AL34),BA36,0),IF(AND(AG36=AG35,AN36=AN35,AL36=AL35),BB36,0))</f>
        <v>0</v>
      </c>
      <c r="BA36" s="527">
        <f>I34</f>
        <v>0</v>
      </c>
      <c r="BB36" s="527">
        <f>I37</f>
        <v>0</v>
      </c>
      <c r="BC36" s="527">
        <v>0</v>
      </c>
      <c r="BD36" s="527">
        <f>H33</f>
        <v>0</v>
      </c>
      <c r="BE36" s="527">
        <f>RANK(BF36,BF34:BF37,1)</f>
        <v>1</v>
      </c>
      <c r="BF36" s="527">
        <f>SUM(IF(AND(AG36=AG37,AN36=AN37,AL36=AL37),BJ36,0),IF(AND(AG36=AG34,AN36=AN34,AL36=AL34),BG36,0),IF(AND(AG36=AG35,AN36=AN35,AL36=AL35),BH36,0))</f>
        <v>0</v>
      </c>
      <c r="BG36" s="527">
        <f>BA36-BC34</f>
        <v>0</v>
      </c>
      <c r="BH36" s="527">
        <f>BB36-BC35</f>
        <v>0</v>
      </c>
      <c r="BI36" s="527">
        <v>0</v>
      </c>
      <c r="BJ36" s="527">
        <f>BD36-BC37</f>
        <v>0</v>
      </c>
      <c r="BL36" s="523">
        <f t="shared" si="78"/>
        <v>3</v>
      </c>
      <c r="BM36" s="523" t="s">
        <v>170</v>
      </c>
      <c r="BN36" s="523">
        <f>IF(AH36=0,-($AT$13*VLOOKUP(AF36,Tabla3[[ZfP4b()8G6b·$55Ma-t·%fv-ttyZxR-.R*+Fd]:[N!"kvfjM.%&amp;gk5kfmfvv)/%;V$&amp;VW]],2,FALSE)),AG36*$AT$7+AN36*$AT$8+AL36*$AT$9+AX36-($AT$13*VLOOKUP(AF36,Tabla3[[ZfP4b()8G6b·$55Ma-t·%fv-ttyZxR-.R*+Fd]:[N!"kvfjM.%&amp;gk5kfmfvv)/%;V$&amp;VW]],2,FALSE)/100))</f>
        <v>-3</v>
      </c>
      <c r="BO36" s="523" t="str">
        <f t="shared" si="79"/>
        <v>Costa Rica</v>
      </c>
      <c r="BP36" s="523">
        <f t="shared" si="80"/>
        <v>-3</v>
      </c>
      <c r="BR36" s="523">
        <v>3</v>
      </c>
      <c r="BS36" s="523" t="str">
        <f t="shared" si="81"/>
        <v>Costa Rica</v>
      </c>
      <c r="BT36" s="523">
        <f t="shared" si="82"/>
        <v>0</v>
      </c>
      <c r="BU36" s="528">
        <f t="shared" si="83"/>
        <v>100</v>
      </c>
      <c r="BV36" s="523">
        <f t="shared" si="84"/>
        <v>0</v>
      </c>
      <c r="BW36" s="523">
        <f t="shared" si="85"/>
        <v>0</v>
      </c>
      <c r="BX36" s="523" t="e">
        <f>IF($BY$34=$CA$33,$DC$5:$DC$8,IF($BY$34=$CB$33,$DD$5:$DD$7,IF(OR($BY$34=$CC$33,$BY$34=$CG$33),$DG$5:$DG$6,IF($BY$34=$CE$33,$DF$5:$DF$7,(IF($BY$34=$CF$33,$DH$5:$DH$6,$DK$5))))))</f>
        <v>#VALUE!</v>
      </c>
      <c r="BZ36" s="526">
        <v>3</v>
      </c>
      <c r="CA36" s="526">
        <f t="array" ref="CA36">IF(AND($BT$34:$BT$37=$BT$36,$BU$34:$BU$37&lt;370,$AN$34:$AN$37=$AN$36,$BW$34:$BW$37=$BW$36),1,0)</f>
        <v>1</v>
      </c>
      <c r="CB36" s="526">
        <f t="array" ref="CB36">IF(AND($BT$34:$BT$36=$BT$36,$BU$34:$BU$36&lt;370,$BT$36&lt;&gt;$BT$37),1,0)</f>
        <v>0</v>
      </c>
      <c r="CC36" s="526">
        <f t="array" ref="CC36">IF(AND($BT$36:$BT$37=$BT$36,$BU$36:$BU$37&lt;370,$BT$36&lt;&gt;$BT$35),1,0)</f>
        <v>0</v>
      </c>
      <c r="CD36" s="526">
        <f t="array" ref="CD36">IF(OR(AND($BT$36&lt;&gt;$BT$35,$BT$36&lt;&gt;$BT$37),AND($BT$36&lt;&gt;$BT$35,$BT$36=$BT$37,$BU$36&gt;370,$BU$37&gt;370)),1,0)</f>
        <v>0</v>
      </c>
      <c r="CE36" s="526">
        <f t="array" ref="CE36">IF(AND($BT$35:$BT$37=$BT$35,$BU$35:$BU$37&lt;370,$BT$34&lt;&gt;$BT$36),1,0)</f>
        <v>0</v>
      </c>
      <c r="CF36" s="526">
        <f t="array" ref="CF36">IF(AND($BT$35:$BT$36=$BT$36,$BU$35:$BU$36&lt;370,$BT$36&lt;&gt;$BT$34,$BT$36&lt;&gt;$BT$37),1,0)</f>
        <v>0</v>
      </c>
      <c r="CG36" s="526">
        <f t="array" ref="CG36">IF(AND($BT$36:$BT$37=$BT$36,$BU$36:$BU$37&lt;370,$BT$36&lt;&gt;$BT$35),1,0)</f>
        <v>0</v>
      </c>
      <c r="CH36" s="526">
        <f t="array" ref="CH36">IF(AND($BT$36&lt;&gt;$BT$35,$BT$36&lt;&gt;$BT$37),1,0)</f>
        <v>0</v>
      </c>
      <c r="CI36" s="526">
        <f t="array" ref="CI36">IF(AND($BT$34:$BT$37=$BT$34,$BU$34:$BU$37&lt;370,$BV$36:$BV$37=$BV$36,$BV$35&lt;&gt;$BV$36),1,0)</f>
        <v>0</v>
      </c>
      <c r="CJ36" s="526">
        <f t="array" ref="CJ36">IF(AND($BT$34:$BT$37=$BT$34,$BU$34:$BU$37&lt;370,$BV$34:$BV$37=$BV$34,$BW$36=$BW$37,$BW$35&lt;&gt;$BW$36),1,0)</f>
        <v>0</v>
      </c>
      <c r="CK36" s="526">
        <f t="array" ref="CK36">IF(AND($BT$34:$BT$36=$BT$36,$BU$34:$BU$35&lt;370,$BU$36&gt;370),1,0)</f>
        <v>0</v>
      </c>
      <c r="CL36" s="526">
        <f t="array" ref="CL36">IF(AND($BT$35&lt;&gt;$BT$34,$BT$35:$BT$37=$BT$36,$BU$35&gt;370,$BU$36:$BU$37&lt;370),1,0)</f>
        <v>0</v>
      </c>
      <c r="CM36" s="526">
        <f t="array" ref="CM36">IF(AND($BT$35&lt;&gt;$BT$34,$BT$35:$BT$37=$BT$35,$BU$37&gt;370,$BU$35:$BU$36&lt;370),1,0)</f>
        <v>0</v>
      </c>
      <c r="CN36" s="526">
        <f t="array" ref="CN36">IF(AND($BT$36&lt;&gt;$BT$37,$BT$34:$BT$36=$BT$36,$BU$34&gt;370,$BU$35:$BU$36&lt;370),1,0)</f>
        <v>0</v>
      </c>
      <c r="CO36" s="526">
        <f t="array" ref="CO36">IF(AND($BT$34:$BT$37=$BT$35,$BU$35:$BU$37&lt;370,$BU$34&lt;&gt;$BU$36),1,0)</f>
        <v>0</v>
      </c>
      <c r="CP36" s="526">
        <f t="array" ref="CP36">IF(AND($BT$34:$BT$37=$BT$36,$BU$34:$BU$36&lt;370,$BU$36&lt;&gt;$BU$37),1,0)</f>
        <v>0</v>
      </c>
      <c r="CQ36" s="526">
        <f t="array" ref="CQ36">IF(AND($BT$34:$BT$37=$BT$36,$BU$34:$BU$35&gt;370,$BU$36:$BU$37&lt;370,$BV$34:$BV$37=$BV$36,$BW$34&gt;$BW$35,$BW$35&gt;$BW$36,$BW$36=$BW$37),1,0)</f>
        <v>0</v>
      </c>
      <c r="CR36" s="526">
        <f t="array" ref="CR36">IF(AND($BT$34:$BT$37=$BT$36,$BU$34&gt;370,$BU$35:$BU$36&lt;370,$BU$37&gt;370,$BV$34:$BV$37=$BV$36,$BW$34&gt;$BW$35,$BW$35=$BW$36,$BW$36&gt;$BW$37),1,0)</f>
        <v>0</v>
      </c>
      <c r="CS36" s="526">
        <f t="array" ref="CS36">IF(AND($BT$34:$BT$37=$BT$36,$BU$34:$BU$35&lt;370,$BU$36:$BU$37&gt;370,$BV$34:$BV$37=$BV$36,$BW$34=$BW$35,$BW$35&gt;$BW$36,$BW$36&gt;$BW$37),1,0)</f>
        <v>0</v>
      </c>
      <c r="CT36" s="526">
        <f t="array" ref="CT36">IF(AND($BT$34:$BT$37=$BT$36,$BU$34:$BU$35&gt;370,$BU$36:$BU$37&lt;370,$BV$34:$BV$37=$BV$35,$BW$34&gt;$BW$36,$BW$35:$BW$37=$BW$36),1,0)</f>
        <v>0</v>
      </c>
      <c r="CU36" s="526">
        <f t="array" ref="CU36">IF(AND($BT$34:$BT$37=$BT$36,$BU$34:$BU$35&lt;370,$BU$36:$BU$37&gt;370,$BV$34:$BV$37=$BV$36,$BW$34:$BW$36=$BW$36,$BW$36&gt;$BW$37),1,0)</f>
        <v>0</v>
      </c>
      <c r="CV36" s="526">
        <f t="array" ref="CV36">IF(AND($BT$34:$BT$37=$BT$36,$BU$34&gt;370,$BU$37&gt;370,$BU$35:$BU$36&lt;370,$BV$34:$BV$37=$BV$36,$BW$34&gt;$BW$35:$BW$37,$BW$35:$BW$37=$BW$36),1,0)</f>
        <v>0</v>
      </c>
    </row>
    <row r="37" spans="1:102 12869:12869" ht="15.75" customHeight="1" x14ac:dyDescent="0.3">
      <c r="A37" s="197"/>
      <c r="B37" s="591"/>
      <c r="C37" s="321">
        <v>43278</v>
      </c>
      <c r="D37" s="322">
        <v>0.83333333333333337</v>
      </c>
      <c r="E37" s="323" t="s">
        <v>334</v>
      </c>
      <c r="F37" s="92" t="s">
        <v>157</v>
      </c>
      <c r="G37" s="324"/>
      <c r="H37" s="57"/>
      <c r="I37" s="57"/>
      <c r="J37" s="325"/>
      <c r="K37" s="114" t="s">
        <v>170</v>
      </c>
      <c r="L37" s="205">
        <f t="shared" si="34"/>
        <v>0</v>
      </c>
      <c r="M37" s="240"/>
      <c r="N37" s="43">
        <v>4</v>
      </c>
      <c r="O37" s="44" t="str">
        <f>VLOOKUP(N37,$AD$34:$AF$37,3,0)</f>
        <v>Serbia</v>
      </c>
      <c r="P37" s="45">
        <f>VLOOKUP(O37,AF34:AO37,2,FALSE)</f>
        <v>0</v>
      </c>
      <c r="Q37" s="46">
        <f>VLOOKUP(O37,AF34:AO37,3,FALSE)</f>
        <v>0</v>
      </c>
      <c r="R37" s="46">
        <f>VLOOKUP(O37,AF34:AO37,4,FALSE)</f>
        <v>0</v>
      </c>
      <c r="S37" s="46">
        <f>VLOOKUP(O37,AF34:AO37,5,FALSE)</f>
        <v>0</v>
      </c>
      <c r="T37" s="46">
        <f>VLOOKUP(O37,AF34:AO37,6,FALSE)</f>
        <v>0</v>
      </c>
      <c r="U37" s="46">
        <f>VLOOKUP(O37,AF34:AO37,7,FALSE)</f>
        <v>0</v>
      </c>
      <c r="V37" s="46">
        <f>VLOOKUP(O37,AF34:AO37,8,FALSE)</f>
        <v>0</v>
      </c>
      <c r="W37" s="48">
        <f>VLOOKUP(O37,AF34:AO37,9,FALSE)</f>
        <v>0</v>
      </c>
      <c r="X37" s="30">
        <f t="shared" si="70"/>
        <v>100</v>
      </c>
      <c r="Y37" s="218" t="str">
        <f t="shared" si="71"/>
        <v/>
      </c>
      <c r="Z37" s="221"/>
      <c r="AA37" s="31"/>
      <c r="AB37" s="31"/>
      <c r="AC37" s="522">
        <f t="shared" si="72"/>
        <v>-4</v>
      </c>
      <c r="AD37" s="526">
        <f t="shared" si="73"/>
        <v>4</v>
      </c>
      <c r="AE37" s="526">
        <f>RANK(AO37,AO34:AO39)</f>
        <v>4</v>
      </c>
      <c r="AF37" s="523" t="s">
        <v>176</v>
      </c>
      <c r="AG37" s="526">
        <f t="shared" si="74"/>
        <v>0</v>
      </c>
      <c r="AH37" s="526">
        <f t="shared" si="75"/>
        <v>0</v>
      </c>
      <c r="AI37" s="526">
        <f t="array" ref="AI37">SUM((F$32:F$37=AF37)*(H$32:H$37&lt;&gt;"")*(I$32:I$37&lt;&gt;"")*(H$32:H$37&gt;I$32:I$37),(K$32:K$37=AF37)*(H$32:H$37&lt;&gt;"")*(I$32:I$37&lt;&gt;"")*(H$32:H$37&lt;I$32:I$37))</f>
        <v>0</v>
      </c>
      <c r="AJ37" s="526">
        <f t="array" ref="AJ37">SUM((F$32:F$37=AF37)*(H$32:H$37&lt;&gt;"")*(I$32:I$37&lt;&gt;"")*(H$32:H$37=I$32:I$37),(K$32:K$37=AF37)*(H$32:H$37&lt;&gt;"")*(I$32:I$37&lt;&gt;"")*(H$32:H$37=I$32:I$37))</f>
        <v>0</v>
      </c>
      <c r="AK37" s="526">
        <f t="array" ref="AK37">SUM((F$32:F$37=AF37)*(I$32:I$37&lt;&gt;"")*(H$32:H$37&lt;&gt;"")*(H$32:H$37&lt;I$32:I$37),(H$32:H$37&lt;&gt;"")*(K$32:K$37=AF37)*(I$32:I$37&lt;&gt;"")*(H$32:H$37&gt;I$32:I$37))</f>
        <v>0</v>
      </c>
      <c r="AL37" s="526">
        <f t="array" ref="AL37">SUMIFS($H$32:$H$37,$F$32:$F$37,AF37,$H$32:$H$37,"&lt;&gt;",$I$32:$I$37,"&lt;&gt;")+SUMIFS($I$32:$I$37,$K$32:$K$37,AF37,$H$32:$H$37,"&lt;&gt;",$I$32:$I$37,"&lt;&gt;")</f>
        <v>0</v>
      </c>
      <c r="AM37" s="526">
        <f t="array" ref="AM37">SUMIFS($H$32:$H$37,$K$32:$K$37,AF37,$H$32:$H$37,"&lt;&gt;",$I$32:$I$37,"&lt;&gt;")+SUMIFS($I$32:$I$37,$F$32:$F$37,AF37,$H$32:$H$37,"&lt;&gt;",$I$32:$I$37,"&lt;&gt;")</f>
        <v>0</v>
      </c>
      <c r="AN37" s="526">
        <f t="shared" si="76"/>
        <v>0</v>
      </c>
      <c r="AO37" s="526">
        <f>IF(AH37=0,-($AT$13*VLOOKUP(AF37,Tabla3[[ZfP4b()8G6b·$55Ma-t·%fv-ttyZxR-.R*+Fd]:[N!"kvfjM.%&amp;gk5kfmfvv)/%;V$&amp;VW]],2,FALSE)),AG37*$AT$7+AN37*$AT$8+AL37*$AT$9+AX37-($AT$13*VLOOKUP(AF37,Tabla3[[ZfP4b()8G6b·$55Ma-t·%fv-ttyZxR-.R*+Fd]:[N!"kvfjM.%&amp;gk5kfmfvv)/%;V$&amp;VW]],2,FALSE)/100))</f>
        <v>-4</v>
      </c>
      <c r="AP37" s="526">
        <f>AE37</f>
        <v>4</v>
      </c>
      <c r="AQ37" s="526"/>
      <c r="AR37" s="526">
        <f t="shared" si="77"/>
        <v>-4</v>
      </c>
      <c r="AS37" s="526"/>
      <c r="AT37" s="526"/>
      <c r="AU37" s="526"/>
      <c r="AV37" s="529" t="str">
        <f>AF37</f>
        <v>Serbia</v>
      </c>
      <c r="AW37" s="526">
        <f>COUNTIF(AG34:AG37,AG37)</f>
        <v>4</v>
      </c>
      <c r="AX37" s="526">
        <f>(AY37*$AT$12)+(BE37*$AT$11)</f>
        <v>11000</v>
      </c>
      <c r="AY37" s="527">
        <f>RANK(AZ37,AZ34:AZ37,1)</f>
        <v>1</v>
      </c>
      <c r="AZ37" s="527">
        <f>SUM(IF(AND(AG37=AG34,AN37=AN34,AL37=AL34),BA37,0),IF(AND(AG37=AG35,AN37=AN35,AL37=AL35),BB37,0),IF(AND(AG37=AG36,AN37=AN36,AL37=AL36),BC37,0))</f>
        <v>0</v>
      </c>
      <c r="BA37" s="527">
        <f>H36</f>
        <v>0</v>
      </c>
      <c r="BB37" s="527">
        <f>H35</f>
        <v>0</v>
      </c>
      <c r="BC37" s="527">
        <f>I33</f>
        <v>0</v>
      </c>
      <c r="BD37" s="527">
        <v>0</v>
      </c>
      <c r="BE37" s="527">
        <f>RANK(BF37,BF34:BF37,1)</f>
        <v>1</v>
      </c>
      <c r="BF37" s="527">
        <f>SUM(IF(AND(AG37=AG34,AN37=AN34,AL37=AL34),BG37,0),IF(AND(AG37=AG35,AN37=AN35,AL37=AL35),BH37,0),IF(AND(AG37=AG36,AN37=AN36,AL37=AL36),BI37,0))</f>
        <v>0</v>
      </c>
      <c r="BG37" s="527">
        <f>BA37-BD34</f>
        <v>0</v>
      </c>
      <c r="BH37" s="527">
        <f>BB37-BD35</f>
        <v>0</v>
      </c>
      <c r="BI37" s="527">
        <f>BC37-BD36</f>
        <v>0</v>
      </c>
      <c r="BJ37" s="527">
        <v>0</v>
      </c>
      <c r="BL37" s="523">
        <f t="shared" si="78"/>
        <v>4</v>
      </c>
      <c r="BM37" s="523" t="s">
        <v>176</v>
      </c>
      <c r="BN37" s="523">
        <f>IF(AH37=0,-($AT$13*VLOOKUP(AF37,Tabla3[[ZfP4b()8G6b·$55Ma-t·%fv-ttyZxR-.R*+Fd]:[N!"kvfjM.%&amp;gk5kfmfvv)/%;V$&amp;VW]],2,FALSE)),AG37*$AT$7+AN37*$AT$8+AL37*$AT$9+AX37-($AT$13*VLOOKUP(AF37,Tabla3[[ZfP4b()8G6b·$55Ma-t·%fv-ttyZxR-.R*+Fd]:[N!"kvfjM.%&amp;gk5kfmfvv)/%;V$&amp;VW]],2,FALSE)/100))</f>
        <v>-4</v>
      </c>
      <c r="BO37" s="523" t="str">
        <f t="shared" si="79"/>
        <v>Serbia</v>
      </c>
      <c r="BP37" s="523">
        <f t="shared" si="80"/>
        <v>-4</v>
      </c>
      <c r="BR37" s="523">
        <v>4</v>
      </c>
      <c r="BS37" s="523" t="str">
        <f t="shared" si="81"/>
        <v>Serbia</v>
      </c>
      <c r="BT37" s="523">
        <f t="shared" si="82"/>
        <v>0</v>
      </c>
      <c r="BU37" s="528">
        <f t="shared" si="83"/>
        <v>100</v>
      </c>
      <c r="BV37" s="523">
        <f t="shared" si="84"/>
        <v>0</v>
      </c>
      <c r="BW37" s="523">
        <f t="shared" si="85"/>
        <v>0</v>
      </c>
      <c r="BX37" s="523" t="e">
        <f>IF($BY$34=$CA$33,$DC$5:$DC$8,IF(OR($BY$34=$CC$33,$BY$34=$CG$33),$DG$5:$DG$6,IF($BY$34=$CE$33,$DF$5:$DF$7,$DL$5)))</f>
        <v>#VALUE!</v>
      </c>
      <c r="BZ37" s="526">
        <v>4</v>
      </c>
      <c r="CA37" s="526">
        <f t="array" ref="CA37">IF(AND($BT$34:$BT$37=$BT$37,$BU$34:$BU$37&lt;370,$AN$34:$AN$37=$AN$37,$BW$34:$BW$37=$BW$37),1,0)</f>
        <v>1</v>
      </c>
      <c r="CB37" s="526">
        <f t="array" ref="CB37">IF(AND($BT$34:$BT$36=$BT$34,$BU$34:$BU$36&lt;370,$BU$37&gt;370,$BT$34&lt;&gt;$BT$37),1,0)</f>
        <v>0</v>
      </c>
      <c r="CC37" s="526">
        <f t="array" ref="CC37">IF(AND($BT$36:$BT$37=$BT$36,$BU$36:$BU$37&lt;370,$BT$36&lt;&gt;$BT$35),1,0)</f>
        <v>0</v>
      </c>
      <c r="CD37" s="526">
        <f t="array" ref="CD37">IF(AND($BT$37&lt;&gt;$BT$35,$BT$37&lt;&gt;$BT$34),1,0)</f>
        <v>0</v>
      </c>
      <c r="CE37" s="526">
        <f t="array" ref="CE37">IF(AND($BT$35:$BT$37=$BT$35,$BU$35:$BU$37&lt;370,$BT$34&lt;&gt;$BT$37),1,0)</f>
        <v>0</v>
      </c>
      <c r="CF37" s="526">
        <f t="array" ref="CF37">IF(AND($BT$37&lt;&gt;$BT$35,$BT$37&lt;&gt;$BT$34),1,0)</f>
        <v>0</v>
      </c>
      <c r="CG37" s="526">
        <f t="array" ref="CG37">IF(AND($BT$36:$BT$37=$BT$36,$BU$36:$BU$37&lt;370,$BT$36&lt;&gt;$BT$35),1,0)</f>
        <v>0</v>
      </c>
      <c r="CH37" s="526">
        <f t="array" ref="CH37">IF(AND($BT$37&lt;&gt;$BT$35,$BT$37&lt;&gt;$BT$34),1,0)</f>
        <v>0</v>
      </c>
      <c r="CI37" s="526">
        <f t="array" ref="CI37">IF(AND($BT$34:$BT$37=$BT$34,$BU$34:$BU$37&lt;370,$BV$36:$BV$37=$BV$37,$BV$35&lt;&gt;$BV$37),1,0)</f>
        <v>0</v>
      </c>
      <c r="CJ37" s="526">
        <f t="array" ref="CJ37">IF(AND($BT$34:$BT$37=$BT$34,$BU$34:$BU$37&lt;370,$BV$34:$BV$37=$BV$34,$BW$36=$BW$37,$BW$35&lt;&gt;$BW$36),1,0)</f>
        <v>0</v>
      </c>
      <c r="CK37" s="526">
        <f t="array" ref="CK37">IF(AND($BT$34:$BT$36=$BT$34,$BU$34:$BU$35&lt;370,$BT$36&lt;&gt;$BT$37),1,0)</f>
        <v>0</v>
      </c>
      <c r="CL37" s="526">
        <f t="array" ref="CL37">IF(AND($BT$35&lt;&gt;$BT$34,$BT$35:$BT$37=$BT$36,$BU$35&gt;370,$BU$36:$BU$37&lt;370),1,0)</f>
        <v>0</v>
      </c>
      <c r="CM37" s="526">
        <f t="array" ref="CM37">IF(AND($BT$35&lt;&gt;$BT$34,$BT$35:$BT$37=$BT$35,$BU$37&gt;370,$BU$35:$BU$36&lt;370),1,0)</f>
        <v>0</v>
      </c>
      <c r="CN37" s="526">
        <f t="array" ref="CN37">IF(AND($BT$37&lt;&gt;$BT$35,$BT$37&lt;&gt;$BT$36),1,0)</f>
        <v>0</v>
      </c>
      <c r="CO37" s="526">
        <f t="array" ref="CO37">IF(AND($BT$34:$BT$37=$BT$35,$BU$35:$BU$37&lt;370,$BU$34&lt;&gt;$BU$37),1,0)</f>
        <v>0</v>
      </c>
      <c r="CP37" s="526">
        <f t="array" ref="CP37">IF(AND($BT$34:$BT$37=$BT$34,$BU$34:$BU$36&lt;370,$BU$36&lt;&gt;$BU$37),1,0)</f>
        <v>0</v>
      </c>
      <c r="CQ37" s="526">
        <f t="array" ref="CQ37">IF(AND($BT$34:$BT$37=$BT$37,$BU$34:$BU$35&gt;370,$BU$36:$BU$37&lt;370,$BV$34:$BV$37=$BV$37,$BW$34&gt;$BW$35,$BW$35&gt;$BW$37,$BW$36=$BW$37),1,0)</f>
        <v>0</v>
      </c>
      <c r="CR37" s="526">
        <f t="array" ref="CR37">IF(AND($BT$34:$BT$37=$BT$35,$BU$34&gt;370,$BU$35:$BU$36&lt;370,$BU$37&gt;370,$BV$34:$BV$37=$BV$37,$BW$34&gt;$BW$37,$BW$35=$BW$36,$BW$35&gt;$BW$37),1,0)</f>
        <v>0</v>
      </c>
      <c r="CS37" s="526">
        <f t="array" ref="CS37">IF(AND($BT$34:$BT$37=$BT$37,$BU$34:$BU$35&lt;370,$BU$36:$BU$37&gt;370,$BV$34:$BV$37=$BV$37,$BW$34=$BW$35,$BW$35&gt;$BW$36,$BW$36&gt;$BW$37),1,0)</f>
        <v>0</v>
      </c>
      <c r="CT37" s="526">
        <f t="array" ref="CT37">IF(AND($BT$34:$BT$37=$BT$37,$BU$34:$BU$35&gt;370,$BU$36:$BU$37&lt;370,$BV$34:$BV$37=$BV$37,$BW$34&gt;$BW$37,$BW$35:$BW$37=$BW$37),1,0)</f>
        <v>0</v>
      </c>
      <c r="CU37" s="526">
        <f t="array" ref="CU37">IF(AND($BT$34:$BT$37=$BT$37,$BU$34:$BU$35&lt;370,$BU$36:$BU$37&gt;370,$BV$34:$BV$37=$BV$37,$BW$34:$BW$36=$BW$36,$BW$34:$BW$36&gt;$BW$37),1,0)</f>
        <v>0</v>
      </c>
      <c r="CV37" s="526">
        <f t="array" ref="CV37">IF(AND($BT$34:$BT$37=$BT$37,$BU$34&gt;370,$BU$37&gt;370,$BU$35:$BU$36&lt;370,$BV$34:$BV$37=$BV$37,$BW$34&gt;$BW$35:$BW$37,$BW$35:$BW$37=$BW$37),1,0)</f>
        <v>0</v>
      </c>
    </row>
    <row r="38" spans="1:102 12869:12869" ht="7.5" customHeight="1" x14ac:dyDescent="0.3">
      <c r="A38" s="197"/>
      <c r="B38" s="229"/>
      <c r="C38" s="230"/>
      <c r="D38" s="231"/>
      <c r="E38" s="232"/>
      <c r="F38" s="83"/>
      <c r="G38" s="206"/>
      <c r="H38" s="233"/>
      <c r="I38" s="233"/>
      <c r="J38" s="234"/>
      <c r="K38" s="105"/>
      <c r="L38" s="205"/>
      <c r="M38" s="206"/>
      <c r="N38" s="28"/>
      <c r="O38" s="27"/>
      <c r="P38" s="56"/>
      <c r="Q38" s="28"/>
      <c r="R38" s="28"/>
      <c r="S38" s="28"/>
      <c r="T38" s="28"/>
      <c r="U38" s="28"/>
      <c r="V38" s="28"/>
      <c r="W38" s="28"/>
      <c r="X38" s="30"/>
      <c r="Y38" s="30"/>
      <c r="Z38" s="30"/>
      <c r="AA38" s="30"/>
      <c r="AB38" s="30"/>
      <c r="AC38" s="522"/>
      <c r="AD38" s="526"/>
      <c r="AE38" s="526"/>
      <c r="AG38" s="526"/>
      <c r="AH38" s="526"/>
      <c r="AI38" s="526"/>
      <c r="AJ38" s="526"/>
      <c r="AK38" s="526"/>
      <c r="AL38" s="526"/>
      <c r="AM38" s="526"/>
      <c r="AN38" s="526"/>
      <c r="AO38" s="526"/>
      <c r="AP38" s="526"/>
      <c r="AQ38" s="526"/>
      <c r="AR38" s="526"/>
      <c r="AS38" s="526"/>
      <c r="AT38" s="526"/>
      <c r="AU38" s="526"/>
      <c r="AV38" s="529"/>
      <c r="AW38" s="526"/>
      <c r="AX38" s="526"/>
      <c r="AY38" s="527"/>
      <c r="AZ38" s="527"/>
      <c r="BA38" s="527"/>
      <c r="BB38" s="527"/>
      <c r="BC38" s="527"/>
      <c r="BD38" s="527"/>
      <c r="BE38" s="527"/>
      <c r="BF38" s="527"/>
      <c r="BG38" s="527"/>
      <c r="BH38" s="527"/>
      <c r="BI38" s="527"/>
      <c r="BJ38" s="527"/>
      <c r="BU38" s="528"/>
    </row>
    <row r="39" spans="1:102 12869:12869" ht="15.75" customHeight="1" x14ac:dyDescent="0.3">
      <c r="A39" s="197"/>
      <c r="B39" s="592" t="s">
        <v>5</v>
      </c>
      <c r="C39" s="326">
        <v>43268</v>
      </c>
      <c r="D39" s="327">
        <v>0.70833333333333337</v>
      </c>
      <c r="E39" s="328" t="s">
        <v>311</v>
      </c>
      <c r="F39" s="93" t="s">
        <v>149</v>
      </c>
      <c r="G39" s="329"/>
      <c r="H39" s="58"/>
      <c r="I39" s="58"/>
      <c r="J39" s="329"/>
      <c r="K39" s="115" t="s">
        <v>160</v>
      </c>
      <c r="L39" s="205">
        <f t="shared" ref="L39:L44" si="86">IF(NOT(OR(ISBLANK(H39),ISBLANK(I39))),1,0)</f>
        <v>0</v>
      </c>
      <c r="M39" s="206"/>
      <c r="N39" s="330" t="s">
        <v>28</v>
      </c>
      <c r="O39" s="331"/>
      <c r="P39" s="331"/>
      <c r="Q39" s="331"/>
      <c r="R39" s="331"/>
      <c r="S39" s="331"/>
      <c r="T39" s="331"/>
      <c r="U39" s="331"/>
      <c r="V39" s="331"/>
      <c r="W39" s="332"/>
      <c r="X39" s="30"/>
      <c r="Y39" s="542" t="s">
        <v>336</v>
      </c>
      <c r="Z39" s="542"/>
      <c r="AA39" s="542"/>
      <c r="AB39" s="30"/>
      <c r="AC39" s="522"/>
      <c r="AD39" s="526"/>
      <c r="AE39" s="526" t="s">
        <v>34</v>
      </c>
      <c r="AG39" s="526"/>
      <c r="AH39" s="526"/>
      <c r="AI39" s="526"/>
      <c r="AJ39" s="526"/>
      <c r="AK39" s="526"/>
      <c r="AL39" s="526"/>
      <c r="AM39" s="526"/>
      <c r="AN39" s="526"/>
      <c r="AO39" s="526"/>
      <c r="AP39" s="526"/>
      <c r="AQ39" s="526"/>
      <c r="AR39" s="526"/>
      <c r="AS39" s="526"/>
      <c r="AT39" s="526"/>
      <c r="AU39" s="526"/>
      <c r="AV39" s="522" t="str">
        <f>CONCATENATE(N39," - GOLAVERAGE")</f>
        <v>Grupo F - GOLAVERAGE</v>
      </c>
      <c r="AW39" s="526"/>
      <c r="AX39" s="526"/>
      <c r="AY39" s="543" t="s">
        <v>49</v>
      </c>
      <c r="AZ39" s="543"/>
      <c r="BA39" s="543"/>
      <c r="BB39" s="543"/>
      <c r="BC39" s="543"/>
      <c r="BD39" s="543"/>
      <c r="BE39" s="543" t="s">
        <v>48</v>
      </c>
      <c r="BF39" s="543"/>
      <c r="BG39" s="543"/>
      <c r="BH39" s="543"/>
      <c r="BI39" s="543"/>
      <c r="BJ39" s="543"/>
      <c r="BU39" s="528"/>
      <c r="BZ39" s="526" t="s">
        <v>314</v>
      </c>
      <c r="CA39" s="526">
        <f>SUM(CA41:CA44)</f>
        <v>4</v>
      </c>
      <c r="CB39" s="526">
        <f t="shared" ref="CB39:CX39" si="87">SUM(CB41:CB44)</f>
        <v>0</v>
      </c>
      <c r="CC39" s="526">
        <f t="shared" si="87"/>
        <v>0</v>
      </c>
      <c r="CD39" s="526">
        <f t="shared" si="87"/>
        <v>0</v>
      </c>
      <c r="CE39" s="526">
        <f t="shared" si="87"/>
        <v>0</v>
      </c>
      <c r="CF39" s="526">
        <f t="shared" si="87"/>
        <v>0</v>
      </c>
      <c r="CG39" s="526">
        <f t="shared" si="87"/>
        <v>0</v>
      </c>
      <c r="CH39" s="526">
        <f t="shared" si="87"/>
        <v>0</v>
      </c>
      <c r="CI39" s="526">
        <f t="shared" si="87"/>
        <v>0</v>
      </c>
      <c r="CJ39" s="526">
        <f t="shared" si="87"/>
        <v>0</v>
      </c>
      <c r="CK39" s="526">
        <f t="shared" si="87"/>
        <v>0</v>
      </c>
      <c r="CL39" s="526">
        <f t="shared" si="87"/>
        <v>0</v>
      </c>
      <c r="CM39" s="526">
        <f t="shared" si="87"/>
        <v>0</v>
      </c>
      <c r="CN39" s="526">
        <f t="shared" si="87"/>
        <v>0</v>
      </c>
      <c r="CO39" s="526">
        <f t="shared" si="87"/>
        <v>0</v>
      </c>
      <c r="CP39" s="526">
        <f t="shared" si="87"/>
        <v>0</v>
      </c>
      <c r="CQ39" s="526">
        <f t="shared" si="87"/>
        <v>0</v>
      </c>
      <c r="CR39" s="526">
        <f t="shared" si="87"/>
        <v>0</v>
      </c>
      <c r="CS39" s="526">
        <f t="shared" si="87"/>
        <v>0</v>
      </c>
      <c r="CT39" s="526">
        <f t="shared" si="87"/>
        <v>0</v>
      </c>
      <c r="CU39" s="526">
        <f t="shared" si="87"/>
        <v>0</v>
      </c>
      <c r="CV39" s="526">
        <f t="shared" si="87"/>
        <v>0</v>
      </c>
      <c r="CW39" s="526">
        <f t="shared" si="87"/>
        <v>0</v>
      </c>
      <c r="CX39" s="526">
        <f t="shared" si="87"/>
        <v>0</v>
      </c>
    </row>
    <row r="40" spans="1:102 12869:12869" ht="15" customHeight="1" x14ac:dyDescent="0.3">
      <c r="A40" s="197"/>
      <c r="B40" s="593"/>
      <c r="C40" s="333">
        <v>43269</v>
      </c>
      <c r="D40" s="334">
        <v>0.58333333333333337</v>
      </c>
      <c r="E40" s="335" t="s">
        <v>334</v>
      </c>
      <c r="F40" s="94" t="s">
        <v>168</v>
      </c>
      <c r="G40" s="336"/>
      <c r="H40" s="58"/>
      <c r="I40" s="58"/>
      <c r="J40" s="336"/>
      <c r="K40" s="116" t="s">
        <v>178</v>
      </c>
      <c r="L40" s="205">
        <f t="shared" si="86"/>
        <v>0</v>
      </c>
      <c r="M40" s="206"/>
      <c r="N40" s="337" t="s">
        <v>26</v>
      </c>
      <c r="O40" s="338" t="s">
        <v>6</v>
      </c>
      <c r="P40" s="339" t="s">
        <v>12</v>
      </c>
      <c r="Q40" s="339" t="s">
        <v>7</v>
      </c>
      <c r="R40" s="339" t="s">
        <v>8</v>
      </c>
      <c r="S40" s="339" t="s">
        <v>4</v>
      </c>
      <c r="T40" s="339" t="s">
        <v>9</v>
      </c>
      <c r="U40" s="339" t="s">
        <v>10</v>
      </c>
      <c r="V40" s="339" t="s">
        <v>11</v>
      </c>
      <c r="W40" s="340" t="s">
        <v>14</v>
      </c>
      <c r="X40" s="277">
        <f>COUNTIF(X41:X44,"&lt;100")</f>
        <v>0</v>
      </c>
      <c r="Y40" s="542"/>
      <c r="Z40" s="542"/>
      <c r="AA40" s="542"/>
      <c r="AB40" s="31"/>
      <c r="AC40" s="522"/>
      <c r="AD40" s="524"/>
      <c r="AE40" s="524" t="s">
        <v>16</v>
      </c>
      <c r="AF40" s="534" t="s">
        <v>6</v>
      </c>
      <c r="AG40" s="524" t="s">
        <v>17</v>
      </c>
      <c r="AH40" s="524" t="s">
        <v>7</v>
      </c>
      <c r="AI40" s="524" t="s">
        <v>8</v>
      </c>
      <c r="AJ40" s="524" t="s">
        <v>4</v>
      </c>
      <c r="AK40" s="524" t="s">
        <v>9</v>
      </c>
      <c r="AL40" s="524" t="s">
        <v>10</v>
      </c>
      <c r="AM40" s="524" t="s">
        <v>11</v>
      </c>
      <c r="AN40" s="524" t="s">
        <v>14</v>
      </c>
      <c r="AO40" s="524" t="s">
        <v>18</v>
      </c>
      <c r="AP40" s="524" t="s">
        <v>16</v>
      </c>
      <c r="AQ40" s="526"/>
      <c r="AR40" s="526"/>
      <c r="AS40" s="526"/>
      <c r="AT40" s="526"/>
      <c r="AU40" s="526"/>
      <c r="AV40" s="524" t="s">
        <v>6</v>
      </c>
      <c r="AW40" s="530" t="s">
        <v>50</v>
      </c>
      <c r="AX40" s="531" t="s">
        <v>53</v>
      </c>
      <c r="AY40" s="530" t="s">
        <v>52</v>
      </c>
      <c r="AZ40" s="530" t="s">
        <v>47</v>
      </c>
      <c r="BA40" s="531" t="str">
        <f>AV41</f>
        <v>Alemania</v>
      </c>
      <c r="BB40" s="531" t="str">
        <f>AV42</f>
        <v>México</v>
      </c>
      <c r="BC40" s="531" t="str">
        <f>AV43</f>
        <v>Suecia</v>
      </c>
      <c r="BD40" s="531" t="str">
        <f>AV44</f>
        <v>Rep. de Corea</v>
      </c>
      <c r="BE40" s="530" t="s">
        <v>52</v>
      </c>
      <c r="BF40" s="530" t="s">
        <v>47</v>
      </c>
      <c r="BG40" s="531" t="str">
        <f>BA40</f>
        <v>Alemania</v>
      </c>
      <c r="BH40" s="531" t="str">
        <f t="shared" ref="BH40:BJ40" si="88">BB40</f>
        <v>México</v>
      </c>
      <c r="BI40" s="531" t="str">
        <f t="shared" si="88"/>
        <v>Suecia</v>
      </c>
      <c r="BJ40" s="531" t="str">
        <f t="shared" si="88"/>
        <v>Rep. de Corea</v>
      </c>
      <c r="BL40" s="525"/>
      <c r="BM40" s="525" t="s">
        <v>315</v>
      </c>
      <c r="BN40" s="525"/>
      <c r="BO40" s="525" t="s">
        <v>316</v>
      </c>
      <c r="BP40" s="525"/>
      <c r="BR40" s="525"/>
      <c r="BS40" s="525" t="s">
        <v>6</v>
      </c>
      <c r="BT40" s="525" t="s">
        <v>17</v>
      </c>
      <c r="BU40" s="535" t="s">
        <v>317</v>
      </c>
      <c r="BV40" s="525" t="s">
        <v>14</v>
      </c>
      <c r="BW40" s="525" t="s">
        <v>318</v>
      </c>
      <c r="BZ40" s="526" t="s">
        <v>319</v>
      </c>
      <c r="CA40" s="526" t="s">
        <v>320</v>
      </c>
      <c r="CB40" s="526" t="s">
        <v>321</v>
      </c>
      <c r="CC40" s="526" t="s">
        <v>322</v>
      </c>
      <c r="CD40" s="526" t="s">
        <v>323</v>
      </c>
      <c r="CE40" s="526" t="s">
        <v>324</v>
      </c>
      <c r="CF40" s="526" t="s">
        <v>325</v>
      </c>
      <c r="CG40" s="526" t="s">
        <v>326</v>
      </c>
      <c r="CH40" s="526" t="s">
        <v>327</v>
      </c>
      <c r="CI40" s="526" t="s">
        <v>322</v>
      </c>
      <c r="CJ40" s="526" t="s">
        <v>322</v>
      </c>
      <c r="CK40" s="526" t="s">
        <v>323</v>
      </c>
      <c r="CL40" s="526" t="s">
        <v>326</v>
      </c>
      <c r="CM40" s="526" t="s">
        <v>325</v>
      </c>
      <c r="CN40" s="526" t="s">
        <v>325</v>
      </c>
      <c r="CO40" s="526" t="s">
        <v>324</v>
      </c>
      <c r="CP40" s="526" t="s">
        <v>321</v>
      </c>
      <c r="CQ40" s="526" t="s">
        <v>326</v>
      </c>
      <c r="CR40" s="526" t="s">
        <v>325</v>
      </c>
      <c r="CS40" s="526" t="s">
        <v>323</v>
      </c>
      <c r="CT40" s="526" t="s">
        <v>326</v>
      </c>
      <c r="CU40" s="526" t="s">
        <v>323</v>
      </c>
      <c r="CV40" s="526" t="s">
        <v>325</v>
      </c>
    </row>
    <row r="41" spans="1:102 12869:12869" ht="15" customHeight="1" x14ac:dyDescent="0.3">
      <c r="A41" s="197"/>
      <c r="B41" s="593"/>
      <c r="C41" s="333">
        <v>43274</v>
      </c>
      <c r="D41" s="334">
        <v>0.70833333333333337</v>
      </c>
      <c r="E41" s="335" t="s">
        <v>329</v>
      </c>
      <c r="F41" s="94" t="s">
        <v>149</v>
      </c>
      <c r="G41" s="336"/>
      <c r="H41" s="58"/>
      <c r="I41" s="58"/>
      <c r="J41" s="336"/>
      <c r="K41" s="116" t="s">
        <v>168</v>
      </c>
      <c r="L41" s="205">
        <f t="shared" si="86"/>
        <v>0</v>
      </c>
      <c r="M41" s="206"/>
      <c r="N41" s="341">
        <v>1</v>
      </c>
      <c r="O41" s="342" t="str">
        <f>VLOOKUP(N41,$AD$41:$AF$44,3,0)</f>
        <v>Alemania</v>
      </c>
      <c r="P41" s="342">
        <f>VLOOKUP(O41,AF41:AO44,2,FALSE)</f>
        <v>0</v>
      </c>
      <c r="Q41" s="342">
        <f>VLOOKUP(O41,AF41:AO44,3,FALSE)</f>
        <v>0</v>
      </c>
      <c r="R41" s="342">
        <f>VLOOKUP(O41,AF41:AO44,4,FALSE)</f>
        <v>0</v>
      </c>
      <c r="S41" s="342">
        <f>VLOOKUP(O41,AF41:AO44,5,FALSE)</f>
        <v>0</v>
      </c>
      <c r="T41" s="342">
        <f>VLOOKUP(O41,AF41:AO44,6,FALSE)</f>
        <v>0</v>
      </c>
      <c r="U41" s="342">
        <f>VLOOKUP(O41,AF41:AO44,7,FALSE)</f>
        <v>0</v>
      </c>
      <c r="V41" s="342">
        <f>VLOOKUP(O41,AF41:AO44,8,FALSE)</f>
        <v>0</v>
      </c>
      <c r="W41" s="343">
        <f>VLOOKUP(O41,AF41:AO44,9,FALSE)</f>
        <v>0</v>
      </c>
      <c r="X41" s="30">
        <f>IF(SUM($AH$41:$AH$44)=12,MIN(ABS(BP40-BP41),ABS(BP41-BP42)),100)</f>
        <v>100</v>
      </c>
      <c r="Y41" s="218" t="str">
        <f>IF(AND(X41&gt;=0,X41&lt;90),VLOOKUP(N41,$BL$41:$BM$44,2,0),"")</f>
        <v/>
      </c>
      <c r="Z41" s="221"/>
      <c r="AA41" s="31"/>
      <c r="AB41" s="31"/>
      <c r="AC41" s="522">
        <f>VLOOKUP(O41,$AF$41:$AO$44,10,FALSE)</f>
        <v>-1</v>
      </c>
      <c r="AD41" s="526">
        <f>RANK(AR41,$AR$41:$AR$44)</f>
        <v>1</v>
      </c>
      <c r="AE41" s="526">
        <f>RANK(AO41,AO41:AO44)</f>
        <v>1</v>
      </c>
      <c r="AF41" s="523" t="s">
        <v>149</v>
      </c>
      <c r="AG41" s="526">
        <f>AI41*3+AJ41*1+AK41*0</f>
        <v>0</v>
      </c>
      <c r="AH41" s="526">
        <f>COUNTIFS($F$39:$F$44,AF41,$H$39:$H$44,"&lt;&gt;",$I$39:$I$44,"&lt;&gt;")+COUNTIFS($K$39:$K$44,AF41,$I$39:$I$44,"&lt;&gt;",$H$39:$H$44,"&lt;&gt;")</f>
        <v>0</v>
      </c>
      <c r="AI41" s="526">
        <f t="array" ref="AI41">SUM((F$39:F$44=AF41)*(H$39:H$44&lt;&gt;"")*(I$39:I$44&lt;&gt;"")*(H$39:H$44&gt;I$39:I$44),(K$39:K$44=AF41)*(H$39:H$44&lt;&gt;"")*(I$39:I$44&lt;&gt;"")*(H$39:H$44&lt;I$39:I$44))</f>
        <v>0</v>
      </c>
      <c r="AJ41" s="526">
        <f t="array" ref="AJ41">SUM((F$39:F$44=AF41)*(H$39:H$44&lt;&gt;"")*(I$39:I$44&lt;&gt;"")*(H$39:H$44=I$39:I$44),(K$39:K$44=AF41)*(H$39:H$44&lt;&gt;"")*(I$39:I$44&lt;&gt;"")*(H$39:H$44=I$39:I$44))</f>
        <v>0</v>
      </c>
      <c r="AK41" s="526">
        <f t="array" ref="AK41">SUM((F$39:F$44=AF41)*(I$39:I$44&lt;&gt;"")*(H$39:H$44&lt;&gt;"")*(H$39:H$44&lt;I$39:I$44),(H$39:H$44&lt;&gt;"")*(K$39:K$44=AF41)*(I$39:I$44&lt;&gt;"")*(H$39:H$44&gt;I$39:I$44))</f>
        <v>0</v>
      </c>
      <c r="AL41" s="526">
        <f t="array" ref="AL41">SUMIFS($H$39:$H$44,$F$39:$F$44,AF41,$H$39:$H$44,"&lt;&gt;",$I$39:$I$44,"&lt;&gt;")+SUMIFS($I$39:$I$44,$K$39:$K$44,AF41,$H$39:$H$44,"&lt;&gt;",$I$39:$I$44,"&lt;&gt;")</f>
        <v>0</v>
      </c>
      <c r="AM41" s="526">
        <f t="array" ref="AM41">SUMIFS($H$39:$H$44,$K$39:$K$44,AF41,$H$39:$H$44,"&lt;&gt;",$I$39:$I$44,"&lt;&gt;")+SUMIFS($I$39:$I$44,$F$39:$F$44,AF41,$H$39:$H$44,"&lt;&gt;",$I$39:$I$44,"&lt;&gt;")</f>
        <v>0</v>
      </c>
      <c r="AN41" s="526">
        <f>AL41-AM41</f>
        <v>0</v>
      </c>
      <c r="AO41" s="526">
        <f>IF(AH41=0,-($AT$13*VLOOKUP(AF41,Tabla3[[ZfP4b()8G6b·$55Ma-t·%fv-ttyZxR-.R*+Fd]:[N!"kvfjM.%&amp;gk5kfmfvv)/%;V$&amp;VW]],2,FALSE)),AG41*$AT$7+AN41*$AT$8+AL41*$AT$9+AX41-($AT$13*VLOOKUP(AF41,Tabla3[[ZfP4b()8G6b·$55Ma-t·%fv-ttyZxR-.R*+Fd]:[N!"kvfjM.%&amp;gk5kfmfvv)/%;V$&amp;VW]],2,FALSE)/100))</f>
        <v>-1</v>
      </c>
      <c r="AP41" s="526">
        <f>AE41</f>
        <v>1</v>
      </c>
      <c r="AQ41" s="526"/>
      <c r="AR41" s="526">
        <f>IFERROR(AO41-VLOOKUP(AF41,$Y$41:$Z$44,2,0),AO41)</f>
        <v>-1</v>
      </c>
      <c r="AS41" s="526"/>
      <c r="AT41" s="526"/>
      <c r="AU41" s="526"/>
      <c r="AV41" s="529" t="str">
        <f>AF41</f>
        <v>Alemania</v>
      </c>
      <c r="AW41" s="526">
        <f>COUNTIF(AG41:AG44,AG41)</f>
        <v>4</v>
      </c>
      <c r="AX41" s="526">
        <f>(AY41*$AT$12)+(BE41*$AT$11)</f>
        <v>11000</v>
      </c>
      <c r="AY41" s="527">
        <f>RANK(AZ41,AZ41:AZ44,1)</f>
        <v>1</v>
      </c>
      <c r="AZ41" s="527">
        <f>SUM(IF(AND(AG41=AG42,AN41=AN42,AL41=AL42),BB41,0),IF(AND(AG41=AG43,AN41=AN43,AL41=AL43),BC41,0),IF(AND(AG41=AG44,AN41=AN44,AL41=AL44),BD41,0))</f>
        <v>0</v>
      </c>
      <c r="BA41" s="527">
        <v>0</v>
      </c>
      <c r="BB41" s="527">
        <f>H39</f>
        <v>0</v>
      </c>
      <c r="BC41" s="527">
        <f>H41</f>
        <v>0</v>
      </c>
      <c r="BD41" s="527">
        <f>I43</f>
        <v>0</v>
      </c>
      <c r="BE41" s="527">
        <f>RANK(BF41,BF41:BF44,1)</f>
        <v>1</v>
      </c>
      <c r="BF41" s="527">
        <f>SUM(IF(AND(AG41=AG42,AN41=AN42,AL41=AL42),BH41,0),IF(AND(AG41=AG43,AN41=AN43,AL41=AL43),BI41,0),IF(AND(AG41=AG44,AN41=AN44,AL41=AL44),BJ41,0))</f>
        <v>0</v>
      </c>
      <c r="BG41" s="527">
        <v>0</v>
      </c>
      <c r="BH41" s="527">
        <f>BB41-BA42</f>
        <v>0</v>
      </c>
      <c r="BI41" s="527">
        <f>BC41-BA43</f>
        <v>0</v>
      </c>
      <c r="BJ41" s="527">
        <f>BD41-BA44</f>
        <v>0</v>
      </c>
      <c r="BL41" s="523">
        <f>RANK(BN41,$BN$41:$BN$44)</f>
        <v>1</v>
      </c>
      <c r="BM41" s="523" t="s">
        <v>149</v>
      </c>
      <c r="BN41" s="523">
        <f>IF(AH41=0,-($AT$13*VLOOKUP(AF41,Tabla3[[ZfP4b()8G6b·$55Ma-t·%fv-ttyZxR-.R*+Fd]:[N!"kvfjM.%&amp;gk5kfmfvv)/%;V$&amp;VW]],2,FALSE)),AG41*$AT$7+AN41*$AT$8+AL41*$AT$9+AX41-($AT$13*VLOOKUP(AF41,Tabla3[[ZfP4b()8G6b·$55Ma-t·%fv-ttyZxR-.R*+Fd]:[N!"kvfjM.%&amp;gk5kfmfvv)/%;V$&amp;VW]],2,FALSE)/100))</f>
        <v>-1</v>
      </c>
      <c r="BO41" s="523" t="str">
        <f>VLOOKUP(N41,$AE$41:$AF$44,2,0)</f>
        <v>Alemania</v>
      </c>
      <c r="BP41" s="523">
        <f>VLOOKUP($BO41,$AF$41:$AO$44,10,FALSE)</f>
        <v>-1</v>
      </c>
      <c r="BR41" s="523">
        <v>1</v>
      </c>
      <c r="BS41" s="523" t="str">
        <f>VLOOKUP(BR41,$AD$41:$AF$44,3,0)</f>
        <v>Alemania</v>
      </c>
      <c r="BT41" s="523">
        <f>VLOOKUP(BS41,$AF$41:$AO$44,2,FALSE)</f>
        <v>0</v>
      </c>
      <c r="BU41" s="528">
        <f>IF(SUM($AH$41:$AH$44)=12,MIN(ABS(BP40-BP41),ABS(BP41-BP42)),100)</f>
        <v>100</v>
      </c>
      <c r="BV41" s="523">
        <f>VLOOKUP(BS41,$AF$41:$AO$44,9,FALSE)</f>
        <v>0</v>
      </c>
      <c r="BW41" s="523">
        <f>VLOOKUP(BS41,$AF$41:$AO$44,7,FALSE)</f>
        <v>0</v>
      </c>
      <c r="BX41" s="523" t="e">
        <f>IF($BY$41=$CA$40,$DC$5:$DC$8,IF($BY$41=$CB$40,$DD$5:$DD$7,IF(OR($BY$41=$CC$40,$BY$41=$CD$40),$DE$5:$DE$6,$DI$5)))</f>
        <v>#VALUE!</v>
      </c>
      <c r="BY41" s="526" t="str">
        <f>IFERROR(HLOOKUP(4,CA39:CX40,2,0),CH40)</f>
        <v>COM_1</v>
      </c>
      <c r="BZ41" s="526">
        <v>1</v>
      </c>
      <c r="CA41" s="526">
        <f t="array" ref="CA41">IF(AND($BT$41:$BT$44=$BT$41,$BU$41:$BU$44&lt;440,$AN$41:$AN$44=$AN$41,$BW$41:$BW$44=$BW$41),1,0)</f>
        <v>1</v>
      </c>
      <c r="CB41" s="526">
        <f t="array" ref="CB41">IF(AND($BT$41:$BT$43=$BT$41,$BU$41:$BU$43&lt;440,$BT$41&lt;&gt;$BT$44),1,0)</f>
        <v>0</v>
      </c>
      <c r="CC41" s="526">
        <f t="array" ref="CC41">IF(AND($BT$41:$BT$42=$BT$41,$BU$41:$BU$42&lt;440,$BT$41&lt;&gt;$BT$43),1,0)</f>
        <v>0</v>
      </c>
      <c r="CD41" s="526">
        <f t="array" ref="CD41">IF(AND($BT$41:$BT$42=$BT$41,$BU$41:$BU$42&lt;440,$BT$41&lt;&gt;$BT$43),1,0)</f>
        <v>0</v>
      </c>
      <c r="CE41" s="526">
        <f t="array" ref="CE41">IF(AND($BT$42:$BT$44=$BT$42,$BU$42:$BU$44&lt;440,$BT$41&lt;&gt;$BT$42),1,0)</f>
        <v>0</v>
      </c>
      <c r="CF41" s="526">
        <f t="array" ref="CF41">IF(AND($BT$41&lt;&gt;$BT$42,$BT$41&lt;&gt;$BT$44),1,0)</f>
        <v>0</v>
      </c>
      <c r="CG41" s="526">
        <f t="array" ref="CG41">IF(AND($BT$41&lt;&gt;$BT$42,$BT$41&lt;&gt;$BT$44),1,0)</f>
        <v>0</v>
      </c>
      <c r="CH41" s="526">
        <f t="array" ref="CH41">IF(AND($BT$41&lt;&gt;$BT$42,$BT$41&lt;&gt;$BT$44),1,0)</f>
        <v>0</v>
      </c>
      <c r="CI41" s="526">
        <f t="array" ref="CI41">IF(AND($BT$41:$BT$44=$BT$41,$BU$41:$BU$44&lt;440,$BV$41:$BV$42=$BV$41,$BV$41&lt;&gt;$BV$43),1,0)</f>
        <v>0</v>
      </c>
      <c r="CJ41" s="526">
        <f t="array" ref="CJ41">IF(AND($BT$41:$BT$44=$BT$41,$BU$41:$BU$44&lt;440,$BV$41:$BV$44=$BV$41,$BW$41=$BW$42,$BW$41&lt;&gt;$BW$43),1,0)</f>
        <v>0</v>
      </c>
      <c r="CK41" s="526">
        <f t="array" ref="CK41">IF(AND($BT$41:$BT$43=$BT$41,$BU$41:$BU$42&lt;440,$BU$43&gt;440),1,0)</f>
        <v>0</v>
      </c>
      <c r="CL41" s="526">
        <f t="array" ref="CL41">IF(AND($BT$41&lt;&gt;$BT$42,$BT$41&lt;&gt;$BT$43),1,0)</f>
        <v>0</v>
      </c>
      <c r="CM41" s="526">
        <f t="array" ref="CM41">IF(AND($BT$41&lt;&gt;$BT$42,$BT$41&lt;&gt;$BT$43),1,0)</f>
        <v>0</v>
      </c>
      <c r="CN41" s="526">
        <f t="array" ref="CN41">IF(AND($BT$41&lt;&gt;$BT$44,$BT$41:$BT$43=$BT$41,$BU$41&gt;440,$BU$42:$BU$43&lt;440),1,0)</f>
        <v>0</v>
      </c>
      <c r="CO41" s="526">
        <f t="array" ref="CO41">IF(AND($BT$41:$BT$44=$BT$41,$BU$42:$BU$44&lt;440,$BU$41&lt;&gt;$BU$42),1,0)</f>
        <v>0</v>
      </c>
      <c r="CP41" s="526">
        <f t="array" ref="CP41">IF(AND($BT$41:$BT$44=$BT$41,$BU$41:$BU$43&lt;440,$BU$41&lt;&gt;$BU$44),1,0)</f>
        <v>0</v>
      </c>
      <c r="CQ41" s="526">
        <f t="array" ref="CQ41">IF(AND($BT$41:$BT$44=$BT$41,$BU$41:$BU$42&gt;440,$BU$43:$BU$44&lt;440,$BV$41:$BV$44=$BV$41,$BW$41&gt;$BW$42,$BW$41&gt;$BW$43,$BW$41&gt;$BW$44),1,0)</f>
        <v>0</v>
      </c>
      <c r="CR41" s="526">
        <f t="array" ref="CR41">IF(AND($BT$41:$BT$44=$BT$41,$BU$41&gt;440,$BU$42:$BU$43&lt;440,$BU$44&gt;440,$BV$41:$BV$44=$BV$41,$BW$41&gt;$BW$42,$BW$41&gt;$BW$43,$BW$41&gt;$BW$44),1,0)</f>
        <v>0</v>
      </c>
      <c r="CS41" s="526">
        <f t="array" ref="CS41">IF(AND($BT$41:$BT$44=$BT$41,$BU$41:$BU$42&lt;440,$BU$43:$BU$44&gt;440,$BV$41:$BV$44=$BV$41,$BW$41=$BW$42,$BW$41&gt;$BW$43,$BW$41&gt;$BW$44),1,0)</f>
        <v>0</v>
      </c>
      <c r="CT41" s="526">
        <f t="array" ref="CT41">IF(AND($BT$41:$BT$44=$BT$41,$BU$41:$BU$42&gt;440,$BU$43:$BU$44&lt;440,$BV$41:$BV$44=$BV$41,$BW$41&gt;$BW$42,$BW$42:$BW$44=$BW$42),1,0)</f>
        <v>0</v>
      </c>
      <c r="CU41" s="526">
        <f t="array" ref="CU41">IF(AND($BT$41:$BT$44=$BT$41,$BU$41:$BU$42&lt;440,$BU$43:$BU$44&gt;440,$BV$41:$BV$44=$BV$41,$BW$41:$BW$43=$BW$41,$BW$41&gt;$BW$44),1,0)</f>
        <v>0</v>
      </c>
      <c r="CV41" s="526">
        <f t="array" ref="CV41">IF(AND($BT$41:$BT$44=$BT$41,$BU$41&gt;440,$BU$44&gt;440,$BU$42:$BU$43&lt;440,$BV$41:$BV$44=$BV$41,$BW$41&gt;$BW$42:$BW$44),1,0)</f>
        <v>0</v>
      </c>
    </row>
    <row r="42" spans="1:102 12869:12869" ht="15" customHeight="1" x14ac:dyDescent="0.3">
      <c r="A42" s="197"/>
      <c r="B42" s="593"/>
      <c r="C42" s="333">
        <v>43274</v>
      </c>
      <c r="D42" s="334">
        <v>0.83333333333333337</v>
      </c>
      <c r="E42" s="335" t="s">
        <v>102</v>
      </c>
      <c r="F42" s="94" t="s">
        <v>178</v>
      </c>
      <c r="G42" s="336"/>
      <c r="H42" s="58"/>
      <c r="I42" s="58"/>
      <c r="J42" s="336"/>
      <c r="K42" s="116" t="s">
        <v>160</v>
      </c>
      <c r="L42" s="205">
        <f t="shared" si="86"/>
        <v>0</v>
      </c>
      <c r="M42" s="206"/>
      <c r="N42" s="341">
        <v>2</v>
      </c>
      <c r="O42" s="342" t="str">
        <f>VLOOKUP(N42,$AD$41:$AF$44,3,0)</f>
        <v>México</v>
      </c>
      <c r="P42" s="342">
        <f>VLOOKUP(O42,AF41:AO44,2,FALSE)</f>
        <v>0</v>
      </c>
      <c r="Q42" s="342">
        <f>VLOOKUP(O42,AF41:AO44,3,FALSE)</f>
        <v>0</v>
      </c>
      <c r="R42" s="342">
        <f>VLOOKUP(O42,AF41:AO44,4,FALSE)</f>
        <v>0</v>
      </c>
      <c r="S42" s="342">
        <f>VLOOKUP(O42,AF41:AO44,5,FALSE)</f>
        <v>0</v>
      </c>
      <c r="T42" s="342">
        <f>VLOOKUP(O42,AF41:AO44,6,FALSE)</f>
        <v>0</v>
      </c>
      <c r="U42" s="342">
        <f>VLOOKUP(O42,AF41:AO44,7,FALSE)</f>
        <v>0</v>
      </c>
      <c r="V42" s="342">
        <f>VLOOKUP(O42,AF41:AO44,8,FALSE)</f>
        <v>0</v>
      </c>
      <c r="W42" s="343">
        <f>VLOOKUP(O42,AF41:AO44,9,FALSE)</f>
        <v>0</v>
      </c>
      <c r="X42" s="30">
        <f t="shared" ref="X42:X44" si="89">IF(SUM($AH$41:$AH$44)=12,MIN(ABS(BP41-BP42),ABS(BP42-BP43)),100)</f>
        <v>100</v>
      </c>
      <c r="Y42" s="218" t="str">
        <f t="shared" ref="Y42:Y44" si="90">IF(AND(X42&gt;=0,X42&lt;90),VLOOKUP(N42,$BL$41:$BM$44,2,0),"")</f>
        <v/>
      </c>
      <c r="Z42" s="221"/>
      <c r="AA42" s="31"/>
      <c r="AB42" s="31"/>
      <c r="AC42" s="522">
        <f t="shared" ref="AC42:AC44" si="91">VLOOKUP(O42,$AF$41:$AO$44,10,FALSE)</f>
        <v>-2</v>
      </c>
      <c r="AD42" s="526">
        <f t="shared" ref="AD42:AD44" si="92">RANK(AR42,$AR$41:$AR$44)</f>
        <v>2</v>
      </c>
      <c r="AE42" s="526">
        <f>RANK(AO42,AO41:AO44)</f>
        <v>2</v>
      </c>
      <c r="AF42" s="523" t="s">
        <v>160</v>
      </c>
      <c r="AG42" s="526">
        <f t="shared" ref="AG42:AG44" si="93">AI42*3+AJ42*1+AK42*0</f>
        <v>0</v>
      </c>
      <c r="AH42" s="526">
        <f t="shared" ref="AH42:AH44" si="94">COUNTIFS($F$39:$F$44,AF42,$H$39:$H$44,"&lt;&gt;",$I$39:$I$44,"&lt;&gt;")+COUNTIFS($K$39:$K$44,AF42,$I$39:$I$44,"&lt;&gt;",$H$39:$H$44,"&lt;&gt;")</f>
        <v>0</v>
      </c>
      <c r="AI42" s="526">
        <f t="array" ref="AI42">SUM((F$39:F$44=AF42)*(H$39:H$44&lt;&gt;"")*(I$39:I$44&lt;&gt;"")*(H$39:H$44&gt;I$39:I$44),(K$39:K$44=AF42)*(H$39:H$44&lt;&gt;"")*(I$39:I$44&lt;&gt;"")*(H$39:H$44&lt;I$39:I$44))</f>
        <v>0</v>
      </c>
      <c r="AJ42" s="526">
        <f t="array" ref="AJ42">SUM((F$39:F$44=AF42)*(H$39:H$44&lt;&gt;"")*(I$39:I$44&lt;&gt;"")*(H$39:H$44=I$39:I$44),(K$39:K$44=AF42)*(H$39:H$44&lt;&gt;"")*(I$39:I$44&lt;&gt;"")*(H$39:H$44=I$39:I$44))</f>
        <v>0</v>
      </c>
      <c r="AK42" s="526">
        <f t="array" ref="AK42">SUM((F$39:F$44=AF42)*(I$39:I$44&lt;&gt;"")*(H$39:H$44&lt;&gt;"")*(H$39:H$44&lt;I$39:I$44),(H$39:H$44&lt;&gt;"")*(K$39:K$44=AF42)*(I$39:I$44&lt;&gt;"")*(H$39:H$44&gt;I$39:I$44))</f>
        <v>0</v>
      </c>
      <c r="AL42" s="526">
        <f t="array" ref="AL42">SUMIFS($H$39:$H$44,$F$39:$F$44,AF42,$H$39:$H$44,"&lt;&gt;",$I$39:$I$44,"&lt;&gt;")+SUMIFS($I$39:$I$44,$K$39:$K$44,AF42,$H$39:$H$44,"&lt;&gt;",$I$39:$I$44,"&lt;&gt;")</f>
        <v>0</v>
      </c>
      <c r="AM42" s="526">
        <f t="array" ref="AM42">SUMIFS($H$39:$H$44,$K$39:$K$44,AF42,$H$39:$H$44,"&lt;&gt;",$I$39:$I$44,"&lt;&gt;")+SUMIFS($I$39:$I$44,$F$39:$F$44,AF42,$H$39:$H$44,"&lt;&gt;",$I$39:$I$44,"&lt;&gt;")</f>
        <v>0</v>
      </c>
      <c r="AN42" s="526">
        <f t="shared" ref="AN42:AN44" si="95">AL42-AM42</f>
        <v>0</v>
      </c>
      <c r="AO42" s="526">
        <f>IF(AH42=0,-($AT$13*VLOOKUP(AF42,Tabla3[[ZfP4b()8G6b·$55Ma-t·%fv-ttyZxR-.R*+Fd]:[N!"kvfjM.%&amp;gk5kfmfvv)/%;V$&amp;VW]],2,FALSE)),AG42*$AT$7+AN42*$AT$8+AL42*$AT$9+AX42-($AT$13*VLOOKUP(AF42,Tabla3[[ZfP4b()8G6b·$55Ma-t·%fv-ttyZxR-.R*+Fd]:[N!"kvfjM.%&amp;gk5kfmfvv)/%;V$&amp;VW]],2,FALSE)/100))</f>
        <v>-2</v>
      </c>
      <c r="AP42" s="526">
        <f>AE42</f>
        <v>2</v>
      </c>
      <c r="AQ42" s="526"/>
      <c r="AR42" s="526">
        <f t="shared" ref="AR42:AR44" si="96">IFERROR(AO42-VLOOKUP(AF42,$Y$41:$Z$44,2,0),AO42)</f>
        <v>-2</v>
      </c>
      <c r="AS42" s="526"/>
      <c r="AT42" s="526"/>
      <c r="AU42" s="526"/>
      <c r="AV42" s="529" t="str">
        <f>AF42</f>
        <v>México</v>
      </c>
      <c r="AW42" s="526">
        <f>COUNTIF(AG41:AG44,AG42)</f>
        <v>4</v>
      </c>
      <c r="AX42" s="526">
        <f>(AY42*$AT$12)+(BE42*$AT$11)</f>
        <v>11000</v>
      </c>
      <c r="AY42" s="527">
        <f>RANK(AZ42,AZ41:AZ44,1)</f>
        <v>1</v>
      </c>
      <c r="AZ42" s="527">
        <f>SUM(IF(AND(AG42=AG43,AN42=AN43,AL42=AL43),BC42,0),IF(AND(AG42=AG44,AN42=AN44,AL42=AL44),BD42,0),IF(AND(AG42=AG41,AN42=AN41,AL42=AL41),BA42,0))</f>
        <v>0</v>
      </c>
      <c r="BA42" s="527">
        <f>I39</f>
        <v>0</v>
      </c>
      <c r="BB42" s="527">
        <v>0</v>
      </c>
      <c r="BC42" s="527">
        <f>H44</f>
        <v>0</v>
      </c>
      <c r="BD42" s="527">
        <f>I42</f>
        <v>0</v>
      </c>
      <c r="BE42" s="527">
        <f>RANK(BF42,BF41:BF44,1)</f>
        <v>1</v>
      </c>
      <c r="BF42" s="527">
        <f>SUM(IF(AND(AG42=AG43,AN42=AN43,AL42=AL43),BI42,0),IF(AND(AG42=AG44,AN42=AN44,AL42=AL44),BJ42,0),IF(AND(AG42=AG41,AN42=AN41,AL42=AL41),BG42,0))</f>
        <v>0</v>
      </c>
      <c r="BG42" s="527">
        <f>BA42-BB41</f>
        <v>0</v>
      </c>
      <c r="BH42" s="527">
        <v>0</v>
      </c>
      <c r="BI42" s="527">
        <f>BC42-BB43</f>
        <v>0</v>
      </c>
      <c r="BJ42" s="527">
        <f>BD42-BB44</f>
        <v>0</v>
      </c>
      <c r="BL42" s="523">
        <f t="shared" ref="BL42:BL44" si="97">RANK(BN42,$BN$41:$BN$44)</f>
        <v>2</v>
      </c>
      <c r="BM42" s="523" t="s">
        <v>160</v>
      </c>
      <c r="BN42" s="523">
        <f>IF(AH42=0,-($AT$13*VLOOKUP(AF42,Tabla3[[ZfP4b()8G6b·$55Ma-t·%fv-ttyZxR-.R*+Fd]:[N!"kvfjM.%&amp;gk5kfmfvv)/%;V$&amp;VW]],2,FALSE)),AG42*$AT$7+AN42*$AT$8+AL42*$AT$9+AX42-($AT$13*VLOOKUP(AF42,Tabla3[[ZfP4b()8G6b·$55Ma-t·%fv-ttyZxR-.R*+Fd]:[N!"kvfjM.%&amp;gk5kfmfvv)/%;V$&amp;VW]],2,FALSE)/100))</f>
        <v>-2</v>
      </c>
      <c r="BO42" s="523" t="str">
        <f t="shared" ref="BO42:BO44" si="98">VLOOKUP(N42,$AE$41:$AF$44,2,0)</f>
        <v>México</v>
      </c>
      <c r="BP42" s="523">
        <f t="shared" ref="BP42:BP44" si="99">VLOOKUP($BO42,$AF$41:$AO$44,10,FALSE)</f>
        <v>-2</v>
      </c>
      <c r="BR42" s="523">
        <v>2</v>
      </c>
      <c r="BS42" s="523" t="str">
        <f t="shared" ref="BS42:BS44" si="100">VLOOKUP(BR42,$AD$41:$AF$44,3,0)</f>
        <v>México</v>
      </c>
      <c r="BT42" s="523">
        <f t="shared" ref="BT42:BT44" si="101">VLOOKUP(BS42,$AF$41:$AO$44,2,FALSE)</f>
        <v>0</v>
      </c>
      <c r="BU42" s="528">
        <f t="shared" ref="BU42:BU44" si="102">IF(SUM($AH$41:$AH$44)=12,MIN(ABS(BP41-BP42),ABS(BP42-BP43)),100)</f>
        <v>100</v>
      </c>
      <c r="BV42" s="523">
        <f t="shared" ref="BV42:BV44" si="103">VLOOKUP(BS42,$AF$41:$AO$44,9,FALSE)</f>
        <v>0</v>
      </c>
      <c r="BW42" s="523">
        <f t="shared" ref="BW42:BW44" si="104">VLOOKUP(BS42,$AF$41:$AO$44,7,FALSE)</f>
        <v>0</v>
      </c>
      <c r="BX42" s="523" t="e">
        <f>IF($BY$41=$CA$40,$DC$5:$DC$8,IF($BY$41=$CB$40,$DD$5:$DD$7,IF(OR($BY$41=$CC$40,$BY$41=$CD$40),$DE$5:$DE$6,IF($BY$41=$CE$40,$DF$5:$DF$7,(IF($BY$41=$CF$40,$DH$5:$DH$6,$DJ$5))))))</f>
        <v>#VALUE!</v>
      </c>
      <c r="BZ42" s="526">
        <v>2</v>
      </c>
      <c r="CA42" s="526">
        <f t="array" ref="CA42">IF(AND($BT$41:$BT$44=$BT$42,$BU$41:$BU$44&lt;440,$AN$41:$AN$44=$AN$42,$BW$41:$BW$44=$BW$42),1,0)</f>
        <v>1</v>
      </c>
      <c r="CB42" s="526">
        <f t="array" ref="CB42">IF(AND($BT$41:$BT$43=$BT$42,$BU$41:$BU$43&lt;440,$BT$42&lt;&gt;$BT$44),1,0)</f>
        <v>0</v>
      </c>
      <c r="CC42" s="526">
        <f t="array" ref="CC42">IF(AND($BT$41:$BT$42=$BT$41,$BU$41:$BU$42&lt;440,$BT$41&lt;&gt;$BT$43),1,0)</f>
        <v>0</v>
      </c>
      <c r="CD42" s="526">
        <f t="array" ref="CD42">IF(AND($BT$41:$BT$42=$BT$41,$BU$41:$BU$42&lt;440,$BT$41&lt;&gt;$BT$43),1,0)</f>
        <v>0</v>
      </c>
      <c r="CE42" s="526">
        <f t="array" ref="CE42">IF(AND($BT$42:$BT$44=$BT$42,$BU$42:$BU$44&lt;440,$BT$41&lt;&gt;$BT$42),1,0)</f>
        <v>0</v>
      </c>
      <c r="CF42" s="526">
        <f t="array" ref="CF42">IF(AND($BT$42:$BT$43=$BT$42,$BU$42:$BU$43&lt;440,$BT$42&lt;&gt;$BT$41,$BT$42&lt;&gt;$BT$44),1,0)</f>
        <v>0</v>
      </c>
      <c r="CG42" s="526">
        <f t="array" ref="CG42">IF(AND($BT$42&lt;&gt;$BT$41,$BT$42&lt;&gt;$BT$43),1,0)</f>
        <v>0</v>
      </c>
      <c r="CH42" s="526">
        <f t="array" ref="CH42">IF(AND($BT$42&lt;&gt;$BT$41,$BT$42&lt;&gt;$BT$43),1,0)</f>
        <v>0</v>
      </c>
      <c r="CI42" s="526">
        <f t="array" ref="CI42">IF(AND($BT$41:$BT$44=$BT$41,$BU$41:$BU$44&lt;440,$BV$41:$BV$42=$BV$41,$BV$42&lt;&gt;$BV$43),1,0)</f>
        <v>0</v>
      </c>
      <c r="CJ42" s="526">
        <f t="array" ref="CJ42">IF(AND($BT$41:$BT$44=$BT$41,$BU$41:$BU$44&lt;440,$BV$41:$BV$44=$BV$41,$BW$41=$BW$42,$BW$42&lt;&gt;$BW$43),1,0)</f>
        <v>0</v>
      </c>
      <c r="CK42" s="526">
        <f t="array" ref="CK42">IF(AND($BT$41:$BT$43=$BT$42,$BU$41:$BU$42&lt;440,$BU$43&gt;440),1,0)</f>
        <v>0</v>
      </c>
      <c r="CL42" s="526">
        <f t="array" ref="CL42">IF(AND($BT$42&lt;&gt;$BT$41,$BT$42:$BT$44=$BT$42,$BU$42&gt;440,$BU$43:$BU$44&lt;440),1,0)</f>
        <v>0</v>
      </c>
      <c r="CM42" s="526">
        <f t="array" ref="CM42">IF(AND($BT$42&lt;&gt;$BT$41,$BT$42:$BT$44=$BT$42,$BU$44&gt;440,$BU$42:$BU$43&lt;440),1,0)</f>
        <v>0</v>
      </c>
      <c r="CN42" s="526">
        <f t="array" ref="CN42">IF(AND($BT$42&lt;&gt;$BT$44,$BT$41:$BT$43=$BT$42,$BU$41&gt;440,$BU$42:$BU$43&lt;440),1,0)</f>
        <v>0</v>
      </c>
      <c r="CO42" s="526">
        <f t="array" ref="CO42">IF(AND($BT$41:$BT$44=$BT$42,$BU$42:$BU$44&lt;440,$BU$41&lt;&gt;$BU$42),1,0)</f>
        <v>0</v>
      </c>
      <c r="CP42" s="526">
        <f t="array" ref="CP42">IF(AND($BT$41:$BT$44=$BT$42,$BU$41:$BU$43&lt;440,$BU$42&lt;&gt;$BU$44),1,0)</f>
        <v>0</v>
      </c>
      <c r="CQ42" s="526">
        <f t="array" ref="CQ42">IF(AND($BT$41:$BT$44=$BT$42,$BU$41:$BU$42&gt;440,$BU$43:$BU$44&lt;440,$BV$41:$BV$44=$BV$42,$BW$41&gt;$BW$42,$BW$42&gt;$BW$43,$BW$42&gt;$BW$44),1,0)</f>
        <v>0</v>
      </c>
      <c r="CR42" s="526">
        <f t="array" ref="CR42">IF(AND($BT$41:$BT$44=$BT$42,$BU$41&gt;440,$BU$42:$BU$43&lt;440,$BU$44&gt;440,$BV$41:$BV$44=$BV$42,$BW$41&gt;$BW$42,$BW$42=$BW$43,$BW$42&gt;$BW$44),1,0)</f>
        <v>0</v>
      </c>
      <c r="CS42" s="526">
        <f t="array" ref="CS42">IF(AND($BT$41:$BT$44=$BT$42,$BU$41:$BU$42&lt;440,$BU$43:$BU$44&gt;440,$BV$41:$BV$44=$BV$42,$BW$41=$BW$42,$BW$42&gt;$BW$43,$BW$42&gt;$BW$44),1,0)</f>
        <v>0</v>
      </c>
      <c r="CT42" s="526">
        <f t="array" ref="CT42">IF(AND($BT$41:$BT$44=$BT$42,$BU$41:$BU$42&gt;440,$BU$43:$BU$44&lt;440,$BV$41:$BV$44=$BV$42,$BW$41&gt;$BW$42,$BW$42:$BW$44=$BW$42),1,0)</f>
        <v>0</v>
      </c>
      <c r="CU42" s="526">
        <f t="array" ref="CU42">IF(AND($BT$41:$BT$44=$BT$42,$BU$41:$BU$42&lt;440,$BU$43:$BU$44&gt;440,$BV$41:$BV$44=$BV$42,$BW$41:$BW$43=$BW$42,$BW$42&gt;$BW$44),1,0)</f>
        <v>0</v>
      </c>
      <c r="CV42" s="526">
        <f t="array" ref="CV42">IF(AND($BT$41:$BT$44=$BT$42,$BU$41&gt;440,$BU$44&gt;440,$BU$42:$BU$43&lt;440,$BV$41:$BV$44=$BV$42,$BW$41&gt;$BW$42:$BW$44,$BW$42:$BW$44=$BW$42),1,0)</f>
        <v>0</v>
      </c>
    </row>
    <row r="43" spans="1:102 12869:12869" ht="15" customHeight="1" x14ac:dyDescent="0.3">
      <c r="A43" s="197"/>
      <c r="B43" s="593"/>
      <c r="C43" s="333">
        <v>43278</v>
      </c>
      <c r="D43" s="334">
        <v>0.66666666666666663</v>
      </c>
      <c r="E43" s="335" t="s">
        <v>105</v>
      </c>
      <c r="F43" s="94" t="s">
        <v>178</v>
      </c>
      <c r="G43" s="336"/>
      <c r="H43" s="58"/>
      <c r="I43" s="58"/>
      <c r="J43" s="336"/>
      <c r="K43" s="116" t="s">
        <v>149</v>
      </c>
      <c r="L43" s="205">
        <f t="shared" si="86"/>
        <v>0</v>
      </c>
      <c r="M43" s="206"/>
      <c r="N43" s="344">
        <v>3</v>
      </c>
      <c r="O43" s="345" t="str">
        <f>VLOOKUP(N43,$AD$41:$AF$44,3,0)</f>
        <v>Suecia</v>
      </c>
      <c r="P43" s="342">
        <f>VLOOKUP(O43,AF41:AO44,2,FALSE)</f>
        <v>0</v>
      </c>
      <c r="Q43" s="345">
        <f>VLOOKUP(O43,AF41:AO44,3,FALSE)</f>
        <v>0</v>
      </c>
      <c r="R43" s="345">
        <f>VLOOKUP(O43,AF41:AO44,4,FALSE)</f>
        <v>0</v>
      </c>
      <c r="S43" s="345">
        <f>VLOOKUP(O43,AF41:AO44,5,FALSE)</f>
        <v>0</v>
      </c>
      <c r="T43" s="345">
        <f>VLOOKUP(O43,AF41:AO44,6,FALSE)</f>
        <v>0</v>
      </c>
      <c r="U43" s="345">
        <f>VLOOKUP(O43,AF41:AO44,7,FALSE)</f>
        <v>0</v>
      </c>
      <c r="V43" s="345">
        <f>VLOOKUP(O43,AF41:AO44,8,FALSE)</f>
        <v>0</v>
      </c>
      <c r="W43" s="346">
        <f>VLOOKUP(O43,AF41:AO44,9,FALSE)</f>
        <v>0</v>
      </c>
      <c r="X43" s="30">
        <f t="shared" si="89"/>
        <v>100</v>
      </c>
      <c r="Y43" s="218" t="str">
        <f t="shared" si="90"/>
        <v/>
      </c>
      <c r="Z43" s="221"/>
      <c r="AA43" s="31"/>
      <c r="AB43" s="31"/>
      <c r="AC43" s="522">
        <f t="shared" si="91"/>
        <v>-3</v>
      </c>
      <c r="AD43" s="526">
        <f t="shared" si="92"/>
        <v>3</v>
      </c>
      <c r="AE43" s="526">
        <f>RANK(AO43,AO41:AO44)</f>
        <v>3</v>
      </c>
      <c r="AF43" s="523" t="s">
        <v>168</v>
      </c>
      <c r="AG43" s="526">
        <f t="shared" si="93"/>
        <v>0</v>
      </c>
      <c r="AH43" s="526">
        <f t="shared" si="94"/>
        <v>0</v>
      </c>
      <c r="AI43" s="526">
        <f t="array" ref="AI43">SUM((F$39:F$44=AF43)*(H$39:H$44&lt;&gt;"")*(I$39:I$44&lt;&gt;"")*(H$39:H$44&gt;I$39:I$44),(K$39:K$44=AF43)*(H$39:H$44&lt;&gt;"")*(I$39:I$44&lt;&gt;"")*(H$39:H$44&lt;I$39:I$44))</f>
        <v>0</v>
      </c>
      <c r="AJ43" s="526">
        <f t="array" ref="AJ43">SUM((F$39:F$44=AF43)*(H$39:H$44&lt;&gt;"")*(I$39:I$44&lt;&gt;"")*(H$39:H$44=I$39:I$44),(K$39:K$44=AF43)*(H$39:H$44&lt;&gt;"")*(I$39:I$44&lt;&gt;"")*(H$39:H$44=I$39:I$44))</f>
        <v>0</v>
      </c>
      <c r="AK43" s="526">
        <f t="array" ref="AK43">SUM((F$39:F$44=AF43)*(I$39:I$44&lt;&gt;"")*(H$39:H$44&lt;&gt;"")*(H$39:H$44&lt;I$39:I$44),(H$39:H$44&lt;&gt;"")*(K$39:K$44=AF43)*(I$39:I$44&lt;&gt;"")*(H$39:H$44&gt;I$39:I$44))</f>
        <v>0</v>
      </c>
      <c r="AL43" s="526">
        <f t="array" ref="AL43">SUMIFS($H$39:$H$44,$F$39:$F$44,AF43,$H$39:$H$44,"&lt;&gt;",$I$39:$I$44,"&lt;&gt;")+SUMIFS($I$39:$I$44,$K$39:$K$44,AF43,$H$39:$H$44,"&lt;&gt;",$I$39:$I$44,"&lt;&gt;")</f>
        <v>0</v>
      </c>
      <c r="AM43" s="526">
        <f t="array" ref="AM43">SUMIFS($H$39:$H$44,$K$39:$K$44,AF43,$H$39:$H$44,"&lt;&gt;",$I$39:$I$44,"&lt;&gt;")+SUMIFS($I$39:$I$44,$F$39:$F$44,AF43,$H$39:$H$44,"&lt;&gt;",$I$39:$I$44,"&lt;&gt;")</f>
        <v>0</v>
      </c>
      <c r="AN43" s="526">
        <f t="shared" si="95"/>
        <v>0</v>
      </c>
      <c r="AO43" s="526">
        <f>IF(AH43=0,-($AT$13*VLOOKUP(AF43,Tabla3[[ZfP4b()8G6b·$55Ma-t·%fv-ttyZxR-.R*+Fd]:[N!"kvfjM.%&amp;gk5kfmfvv)/%;V$&amp;VW]],2,FALSE)),AG43*$AT$7+AN43*$AT$8+AL43*$AT$9+AX43-($AT$13*VLOOKUP(AF43,Tabla3[[ZfP4b()8G6b·$55Ma-t·%fv-ttyZxR-.R*+Fd]:[N!"kvfjM.%&amp;gk5kfmfvv)/%;V$&amp;VW]],2,FALSE)/100))</f>
        <v>-3</v>
      </c>
      <c r="AP43" s="526">
        <f>AE43</f>
        <v>3</v>
      </c>
      <c r="AQ43" s="526"/>
      <c r="AR43" s="526">
        <f t="shared" si="96"/>
        <v>-3</v>
      </c>
      <c r="AS43" s="526"/>
      <c r="AT43" s="526"/>
      <c r="AU43" s="526"/>
      <c r="AV43" s="529" t="str">
        <f>AF43</f>
        <v>Suecia</v>
      </c>
      <c r="AW43" s="526">
        <f>COUNTIF(AG41:AG44,AG43)</f>
        <v>4</v>
      </c>
      <c r="AX43" s="526">
        <f>(AY43*$AT$12)+(BE43*$AT$11)</f>
        <v>11000</v>
      </c>
      <c r="AY43" s="527">
        <f>RANK(AZ43,AZ41:AZ44,1)</f>
        <v>1</v>
      </c>
      <c r="AZ43" s="527">
        <f>SUM(IF(AND(AG43=AG44,AN43=AN44,AL43=AL44),BD43,0),IF(AND(AG43=AG41,AN43=AN41,AL43=AL41),BA43,0),IF(AND(AG43=AG42,AN43=AN42,AL43=AL42),BB43,0))</f>
        <v>0</v>
      </c>
      <c r="BA43" s="527">
        <f>I41</f>
        <v>0</v>
      </c>
      <c r="BB43" s="527">
        <f>I44</f>
        <v>0</v>
      </c>
      <c r="BC43" s="527">
        <v>0</v>
      </c>
      <c r="BD43" s="527">
        <f>H40</f>
        <v>0</v>
      </c>
      <c r="BE43" s="527">
        <f>RANK(BF43,BF41:BF44,1)</f>
        <v>1</v>
      </c>
      <c r="BF43" s="527">
        <f>SUM(IF(AND(AG43=AG44,AN43=AN44,AL43=AL44),BJ43,0),IF(AND(AG43=AG41,AN43=AN41,AL43=AL41),BG43,0),IF(AND(AG43=AG42,AN43=AN42,AL43=AL42),BH43,0))</f>
        <v>0</v>
      </c>
      <c r="BG43" s="527">
        <f>BA43-BC41</f>
        <v>0</v>
      </c>
      <c r="BH43" s="527">
        <f>BB43-BC42</f>
        <v>0</v>
      </c>
      <c r="BI43" s="527">
        <v>0</v>
      </c>
      <c r="BJ43" s="527">
        <f>BD43-BC44</f>
        <v>0</v>
      </c>
      <c r="BL43" s="523">
        <f t="shared" si="97"/>
        <v>3</v>
      </c>
      <c r="BM43" s="523" t="s">
        <v>168</v>
      </c>
      <c r="BN43" s="523">
        <f>IF(AH43=0,-($AT$13*VLOOKUP(AF43,Tabla3[[ZfP4b()8G6b·$55Ma-t·%fv-ttyZxR-.R*+Fd]:[N!"kvfjM.%&amp;gk5kfmfvv)/%;V$&amp;VW]],2,FALSE)),AG43*$AT$7+AN43*$AT$8+AL43*$AT$9+AX43-($AT$13*VLOOKUP(AF43,Tabla3[[ZfP4b()8G6b·$55Ma-t·%fv-ttyZxR-.R*+Fd]:[N!"kvfjM.%&amp;gk5kfmfvv)/%;V$&amp;VW]],2,FALSE)/100))</f>
        <v>-3</v>
      </c>
      <c r="BO43" s="523" t="str">
        <f t="shared" si="98"/>
        <v>Suecia</v>
      </c>
      <c r="BP43" s="523">
        <f t="shared" si="99"/>
        <v>-3</v>
      </c>
      <c r="BR43" s="523">
        <v>3</v>
      </c>
      <c r="BS43" s="523" t="str">
        <f t="shared" si="100"/>
        <v>Suecia</v>
      </c>
      <c r="BT43" s="523">
        <f t="shared" si="101"/>
        <v>0</v>
      </c>
      <c r="BU43" s="528">
        <f t="shared" si="102"/>
        <v>100</v>
      </c>
      <c r="BV43" s="523">
        <f t="shared" si="103"/>
        <v>0</v>
      </c>
      <c r="BW43" s="523">
        <f t="shared" si="104"/>
        <v>0</v>
      </c>
      <c r="BX43" s="523" t="e">
        <f>IF($BY$41=$CA$40,$DC$5:$DC$8,IF($BY$41=$CB$40,$DD$5:$DD$7,IF(OR($BY$41=$CC$40,$BY$41=$CG$40),$DG$5:$DG$6,IF($BY$41=$CE$40,$DF$5:$DF$7,(IF($BY$41=$CF$40,$DH$5:$DH$6,$DK$5))))))</f>
        <v>#VALUE!</v>
      </c>
      <c r="BZ43" s="526">
        <v>3</v>
      </c>
      <c r="CA43" s="526">
        <f t="array" ref="CA43">IF(AND($BT$41:$BT$44=$BT$43,$BU$41:$BU$44&lt;440,$AN$41:$AN$44=$AN$43,$BW$41:$BW$44=$BW$43),1,0)</f>
        <v>1</v>
      </c>
      <c r="CB43" s="526">
        <f t="array" ref="CB43">IF(AND($BT$41:$BT$43=$BT$43,$BU$41:$BU$43&lt;440,$BT$43&lt;&gt;$BT$44),1,0)</f>
        <v>0</v>
      </c>
      <c r="CC43" s="526">
        <f t="array" ref="CC43">IF(AND($BT$43:$BT$44=$BT$43,$BU$43:$BU$44&lt;440,$BT$43&lt;&gt;$BT$42),1,0)</f>
        <v>0</v>
      </c>
      <c r="CD43" s="526">
        <f t="array" ref="CD43">IF(OR(AND($BT$43&lt;&gt;$BT$42,$BT$43&lt;&gt;$BT$44),AND($BT$43&lt;&gt;$BT$42,$BT$43=$BT$44,$BU$43&gt;440,$BU$44&gt;440)),1,0)</f>
        <v>0</v>
      </c>
      <c r="CE43" s="526">
        <f t="array" ref="CE43">IF(AND($BT$42:$BT$44=$BT$42,$BU$42:$BU$44&lt;440,$BT$41&lt;&gt;$BT$43),1,0)</f>
        <v>0</v>
      </c>
      <c r="CF43" s="526">
        <f t="array" ref="CF43">IF(AND($BT$42:$BT$43=$BT$43,$BU$42:$BU$43&lt;440,$BT$43&lt;&gt;$BT$41,$BT$43&lt;&gt;$BT$44),1,0)</f>
        <v>0</v>
      </c>
      <c r="CG43" s="526">
        <f t="array" ref="CG43">IF(AND($BT$43:$BT$44=$BT$43,$BU$43:$BU$44&lt;440,$BT$43&lt;&gt;$BT$42),1,0)</f>
        <v>0</v>
      </c>
      <c r="CH43" s="526">
        <f t="array" ref="CH43">IF(AND($BT$43&lt;&gt;$BT$42,$BT$43&lt;&gt;$BT$44),1,0)</f>
        <v>0</v>
      </c>
      <c r="CI43" s="526">
        <f t="array" ref="CI43">IF(AND($BT$41:$BT$44=$BT$41,$BU$41:$BU$44&lt;440,$BV$43:$BV$44=$BV$43,$BV$42&lt;&gt;$BV$43),1,0)</f>
        <v>0</v>
      </c>
      <c r="CJ43" s="526">
        <f t="array" ref="CJ43">IF(AND($BT$41:$BT$44=$BT$41,$BU$41:$BU$44&lt;440,$BV$41:$BV$44=$BV$41,$BW$43=$BW$44,$BW$42&lt;&gt;$BW$43),1,0)</f>
        <v>0</v>
      </c>
      <c r="CK43" s="526">
        <f t="array" ref="CK43">IF(AND($BT$41:$BT$43=$BT$43,$BU$41:$BU$42&lt;440,$BU$43&gt;440),1,0)</f>
        <v>0</v>
      </c>
      <c r="CL43" s="526">
        <f t="array" ref="CL43">IF(AND($BT$42&lt;&gt;$BT$41,$BT$42:$BT$44=$BT$43,$BU$42&gt;440,$BU$43:$BU$44&lt;440),1,0)</f>
        <v>0</v>
      </c>
      <c r="CM43" s="526">
        <f t="array" ref="CM43">IF(AND($BT$42&lt;&gt;$BT$41,$BT$42:$BT$44=$BT$42,$BU$44&gt;440,$BU$42:$BU$43&lt;440),1,0)</f>
        <v>0</v>
      </c>
      <c r="CN43" s="526">
        <f t="array" ref="CN43">IF(AND($BT$43&lt;&gt;$BT$44,$BT$41:$BT$43=$BT$43,$BU$41&gt;440,$BU$42:$BU$43&lt;440),1,0)</f>
        <v>0</v>
      </c>
      <c r="CO43" s="526">
        <f t="array" ref="CO43">IF(AND($BT$41:$BT$44=$BT$42,$BU$42:$BU$44&lt;440,$BU$41&lt;&gt;$BU$43),1,0)</f>
        <v>0</v>
      </c>
      <c r="CP43" s="526">
        <f t="array" ref="CP43">IF(AND($BT$41:$BT$44=$BT$43,$BU$41:$BU$43&lt;440,$BU$43&lt;&gt;$BU$44),1,0)</f>
        <v>0</v>
      </c>
      <c r="CQ43" s="526">
        <f t="array" ref="CQ43">IF(AND($BT$41:$BT$44=$BT$43,$BU$41:$BU$42&gt;440,$BU$43:$BU$44&lt;440,$BV$41:$BV$44=$BV$43,$BW$41&gt;$BW$42,$BW$42&gt;$BW$43,$BW$43=$BW$44),1,0)</f>
        <v>0</v>
      </c>
      <c r="CR43" s="526">
        <f t="array" ref="CR43">IF(AND($BT$41:$BT$44=$BT$43,$BU$41&gt;440,$BU$42:$BU$43&lt;440,$BU$44&gt;440,$BV$41:$BV$44=$BV$43,$BW$41&gt;$BW$42,$BW$42=$BW$43,$BW$43&gt;$BW$44),1,0)</f>
        <v>0</v>
      </c>
      <c r="CS43" s="526">
        <f t="array" ref="CS43">IF(AND($BT$41:$BT$44=$BT$43,$BU$41:$BU$42&lt;440,$BU$43:$BU$44&gt;440,$BV$41:$BV$44=$BV$43,$BW$41=$BW$42,$BW$42&gt;$BW$43,$BW$43&gt;$BW$44),1,0)</f>
        <v>0</v>
      </c>
      <c r="CT43" s="526">
        <f t="array" ref="CT43">IF(AND($BT$41:$BT$44=$BT$43,$BU$41:$BU$42&gt;440,$BU$43:$BU$44&lt;440,$BV$41:$BV$44=$BV$42,$BW$41&gt;$BW$43,$BW$42:$BW$44=$BW$43),1,0)</f>
        <v>0</v>
      </c>
      <c r="CU43" s="526">
        <f t="array" ref="CU43">IF(AND($BT$41:$BT$44=$BT$43,$BU$41:$BU$42&lt;440,$BU$43:$BU$44&gt;440,$BV$41:$BV$44=$BV$43,$BW$41:$BW$43=$BW$43,$BW$43&gt;$BW$44),1,0)</f>
        <v>0</v>
      </c>
      <c r="CV43" s="526">
        <f t="array" ref="CV43">IF(AND($BT$41:$BT$44=$BT$43,$BU$41&gt;440,$BU$44&gt;440,$BU$42:$BU$43&lt;440,$BV$41:$BV$44=$BV$43,$BW$41&gt;$BW$42:$BW$44,$BW$42:$BW$44=$BW$43),1,0)</f>
        <v>0</v>
      </c>
    </row>
    <row r="44" spans="1:102 12869:12869" ht="15.75" customHeight="1" x14ac:dyDescent="0.3">
      <c r="A44" s="197"/>
      <c r="B44" s="594"/>
      <c r="C44" s="347">
        <v>43278</v>
      </c>
      <c r="D44" s="348">
        <v>0.66666666666666663</v>
      </c>
      <c r="E44" s="349" t="s">
        <v>101</v>
      </c>
      <c r="F44" s="95" t="s">
        <v>160</v>
      </c>
      <c r="G44" s="350"/>
      <c r="H44" s="58"/>
      <c r="I44" s="58"/>
      <c r="J44" s="350"/>
      <c r="K44" s="117" t="s">
        <v>168</v>
      </c>
      <c r="L44" s="205">
        <f t="shared" si="86"/>
        <v>0</v>
      </c>
      <c r="M44" s="206"/>
      <c r="N44" s="351">
        <v>4</v>
      </c>
      <c r="O44" s="352" t="str">
        <f>VLOOKUP(N44,$AD$41:$AF$44,3,0)</f>
        <v>Rep. de Corea</v>
      </c>
      <c r="P44" s="353">
        <f>VLOOKUP(O44,AF41:AO44,2,FALSE)</f>
        <v>0</v>
      </c>
      <c r="Q44" s="352">
        <f>VLOOKUP(O44,AF41:AO44,3,FALSE)</f>
        <v>0</v>
      </c>
      <c r="R44" s="352">
        <f>VLOOKUP(O44,AF41:AO44,4,FALSE)</f>
        <v>0</v>
      </c>
      <c r="S44" s="352">
        <f>VLOOKUP(O44,AF41:AO44,5,FALSE)</f>
        <v>0</v>
      </c>
      <c r="T44" s="352">
        <f>VLOOKUP(O44,AF41:AO44,6,FALSE)</f>
        <v>0</v>
      </c>
      <c r="U44" s="352">
        <f>VLOOKUP(O44,AF41:AO44,7,FALSE)</f>
        <v>0</v>
      </c>
      <c r="V44" s="352">
        <f>VLOOKUP(O44,AF41:AO44,8,FALSE)</f>
        <v>0</v>
      </c>
      <c r="W44" s="354">
        <f>VLOOKUP(O44,AF41:AO44,9,FALSE)</f>
        <v>0</v>
      </c>
      <c r="X44" s="30">
        <f t="shared" si="89"/>
        <v>100</v>
      </c>
      <c r="Y44" s="218" t="str">
        <f t="shared" si="90"/>
        <v/>
      </c>
      <c r="Z44" s="221"/>
      <c r="AA44" s="31"/>
      <c r="AB44" s="31"/>
      <c r="AC44" s="522">
        <f t="shared" si="91"/>
        <v>-4</v>
      </c>
      <c r="AD44" s="526">
        <f t="shared" si="92"/>
        <v>4</v>
      </c>
      <c r="AE44" s="526">
        <f>RANK(AO44,AO41:AO44)</f>
        <v>4</v>
      </c>
      <c r="AF44" s="523" t="s">
        <v>178</v>
      </c>
      <c r="AG44" s="526">
        <f t="shared" si="93"/>
        <v>0</v>
      </c>
      <c r="AH44" s="526">
        <f t="shared" si="94"/>
        <v>0</v>
      </c>
      <c r="AI44" s="526">
        <f t="array" ref="AI44">SUM((F$39:F$44=AF44)*(H$39:H$44&lt;&gt;"")*(I$39:I$44&lt;&gt;"")*(H$39:H$44&gt;I$39:I$44),(K$39:K$44=AF44)*(H$39:H$44&lt;&gt;"")*(I$39:I$44&lt;&gt;"")*(H$39:H$44&lt;I$39:I$44))</f>
        <v>0</v>
      </c>
      <c r="AJ44" s="526">
        <f t="array" ref="AJ44">SUM((F$39:F$44=AF44)*(H$39:H$44&lt;&gt;"")*(I$39:I$44&lt;&gt;"")*(H$39:H$44=I$39:I$44),(K$39:K$44=AF44)*(H$39:H$44&lt;&gt;"")*(I$39:I$44&lt;&gt;"")*(H$39:H$44=I$39:I$44))</f>
        <v>0</v>
      </c>
      <c r="AK44" s="526">
        <f t="array" ref="AK44">SUM((F$39:F$44=AF44)*(I$39:I$44&lt;&gt;"")*(H$39:H$44&lt;&gt;"")*(H$39:H$44&lt;I$39:I$44),(H$39:H$44&lt;&gt;"")*(K$39:K$44=AF44)*(I$39:I$44&lt;&gt;"")*(H$39:H$44&gt;I$39:I$44))</f>
        <v>0</v>
      </c>
      <c r="AL44" s="526">
        <f t="array" ref="AL44">SUMIFS($H$39:$H$44,$F$39:$F$44,AF44,$H$39:$H$44,"&lt;&gt;",$I$39:$I$44,"&lt;&gt;")+SUMIFS($I$39:$I$44,$K$39:$K$44,AF44,$H$39:$H$44,"&lt;&gt;",$I$39:$I$44,"&lt;&gt;")</f>
        <v>0</v>
      </c>
      <c r="AM44" s="526">
        <f t="array" ref="AM44">SUMIFS($H$39:$H$44,$K$39:$K$44,AF44,$H$39:$H$44,"&lt;&gt;",$I$39:$I$44,"&lt;&gt;")+SUMIFS($I$39:$I$44,$F$39:$F$44,AF44,$H$39:$H$44,"&lt;&gt;",$I$39:$I$44,"&lt;&gt;")</f>
        <v>0</v>
      </c>
      <c r="AN44" s="526">
        <f t="shared" si="95"/>
        <v>0</v>
      </c>
      <c r="AO44" s="526">
        <f>IF(AH44=0,-($AT$13*VLOOKUP(AF44,Tabla3[[ZfP4b()8G6b·$55Ma-t·%fv-ttyZxR-.R*+Fd]:[N!"kvfjM.%&amp;gk5kfmfvv)/%;V$&amp;VW]],2,FALSE)),AG44*$AT$7+AN44*$AT$8+AL44*$AT$9+AX44-($AT$13*VLOOKUP(AF44,Tabla3[[ZfP4b()8G6b·$55Ma-t·%fv-ttyZxR-.R*+Fd]:[N!"kvfjM.%&amp;gk5kfmfvv)/%;V$&amp;VW]],2,FALSE)/100))</f>
        <v>-4</v>
      </c>
      <c r="AP44" s="526">
        <f>AE44</f>
        <v>4</v>
      </c>
      <c r="AQ44" s="526"/>
      <c r="AR44" s="526">
        <f t="shared" si="96"/>
        <v>-4</v>
      </c>
      <c r="AS44" s="526"/>
      <c r="AT44" s="526"/>
      <c r="AU44" s="526"/>
      <c r="AV44" s="529" t="str">
        <f>AF44</f>
        <v>Rep. de Corea</v>
      </c>
      <c r="AW44" s="526">
        <f>COUNTIF(AG41:AG44,AG44)</f>
        <v>4</v>
      </c>
      <c r="AX44" s="526">
        <f>(AY44*$AT$12)+(BE44*$AT$11)</f>
        <v>11000</v>
      </c>
      <c r="AY44" s="527">
        <f>RANK(AZ44,AZ41:AZ44,1)</f>
        <v>1</v>
      </c>
      <c r="AZ44" s="527">
        <f>SUM(IF(AND(AG44=AG41,AN44=AN41,AL44=AL41),BA44,0),IF(AND(AG44=AG42,AN44=AN42,AL44=AL42),BB44,0),IF(AND(AG44=AG43,AN44=AN43,AL44=AL43),BC44,0))</f>
        <v>0</v>
      </c>
      <c r="BA44" s="527">
        <f>H43</f>
        <v>0</v>
      </c>
      <c r="BB44" s="527">
        <f>H42</f>
        <v>0</v>
      </c>
      <c r="BC44" s="527">
        <f>I40</f>
        <v>0</v>
      </c>
      <c r="BD44" s="527">
        <v>0</v>
      </c>
      <c r="BE44" s="527">
        <f>RANK(BF44,BF41:BF44,1)</f>
        <v>1</v>
      </c>
      <c r="BF44" s="527">
        <f>SUM(IF(AND(AG44=AG41,AN44=AN41,AL44=AL41),BG44,0),IF(AND(AG44=AG42,AN44=AN42,AL44=AL42),BH44,0),IF(AND(AG44=AG43,AN44=AN43,AL44=AL43),BI44,0))</f>
        <v>0</v>
      </c>
      <c r="BG44" s="527">
        <f>BA44-BD41</f>
        <v>0</v>
      </c>
      <c r="BH44" s="527">
        <f>BB44-BD42</f>
        <v>0</v>
      </c>
      <c r="BI44" s="527">
        <f>BC44-BD43</f>
        <v>0</v>
      </c>
      <c r="BJ44" s="527">
        <v>0</v>
      </c>
      <c r="BL44" s="523">
        <f t="shared" si="97"/>
        <v>4</v>
      </c>
      <c r="BM44" s="523" t="s">
        <v>178</v>
      </c>
      <c r="BN44" s="523">
        <f>IF(AH44=0,-($AT$13*VLOOKUP(AF44,Tabla3[[ZfP4b()8G6b·$55Ma-t·%fv-ttyZxR-.R*+Fd]:[N!"kvfjM.%&amp;gk5kfmfvv)/%;V$&amp;VW]],2,FALSE)),AG44*$AT$7+AN44*$AT$8+AL44*$AT$9+AX44-($AT$13*VLOOKUP(AF44,Tabla3[[ZfP4b()8G6b·$55Ma-t·%fv-ttyZxR-.R*+Fd]:[N!"kvfjM.%&amp;gk5kfmfvv)/%;V$&amp;VW]],2,FALSE)/100))</f>
        <v>-4</v>
      </c>
      <c r="BO44" s="523" t="str">
        <f t="shared" si="98"/>
        <v>Rep. de Corea</v>
      </c>
      <c r="BP44" s="523">
        <f t="shared" si="99"/>
        <v>-4</v>
      </c>
      <c r="BR44" s="523">
        <v>4</v>
      </c>
      <c r="BS44" s="523" t="str">
        <f t="shared" si="100"/>
        <v>Rep. de Corea</v>
      </c>
      <c r="BT44" s="523">
        <f t="shared" si="101"/>
        <v>0</v>
      </c>
      <c r="BU44" s="528">
        <f t="shared" si="102"/>
        <v>100</v>
      </c>
      <c r="BV44" s="523">
        <f t="shared" si="103"/>
        <v>0</v>
      </c>
      <c r="BW44" s="523">
        <f t="shared" si="104"/>
        <v>0</v>
      </c>
      <c r="BX44" s="523" t="e">
        <f>IF($BY$41=$CA$40,$DC$5:$DC$8,IF(OR($BY$41=$CC$40,$BY$41=$CG$40),$DG$5:$DG$6,IF($BY$41=$CE$40,$DF$5:$DF$7,$DL$5)))</f>
        <v>#VALUE!</v>
      </c>
      <c r="BZ44" s="526">
        <v>4</v>
      </c>
      <c r="CA44" s="526">
        <f t="array" ref="CA44">IF(AND($BT$41:$BT$44=$BT$44,$BU$41:$BU$44&lt;440,$AN$41:$AN$44=$AN$44,$BW$41:$BW$44=$BW$44),1,0)</f>
        <v>1</v>
      </c>
      <c r="CB44" s="526">
        <f t="array" ref="CB44">IF(AND($BT$41:$BT$43=$BT$41,$BU$41:$BU$43&lt;440,$BU$44&gt;440,$BT$41&lt;&gt;$BT$44),1,0)</f>
        <v>0</v>
      </c>
      <c r="CC44" s="526">
        <f t="array" ref="CC44">IF(AND($BT$43:$BT$44=$BT$43,$BU$43:$BU$44&lt;440,$BT$43&lt;&gt;$BT$42),1,0)</f>
        <v>0</v>
      </c>
      <c r="CD44" s="526">
        <f t="array" ref="CD44">IF(AND($BT$44&lt;&gt;$BT$42,$BT$44&lt;&gt;$BT$41),1,0)</f>
        <v>0</v>
      </c>
      <c r="CE44" s="526">
        <f t="array" ref="CE44">IF(AND($BT$42:$BT$44=$BT$42,$BU$42:$BU$44&lt;440,$BT$41&lt;&gt;$BT$44),1,0)</f>
        <v>0</v>
      </c>
      <c r="CF44" s="526">
        <f t="array" ref="CF44">IF(AND($BT$44&lt;&gt;$BT$42,$BT$44&lt;&gt;$BT$41),1,0)</f>
        <v>0</v>
      </c>
      <c r="CG44" s="526">
        <f t="array" ref="CG44">IF(AND($BT$43:$BT$44=$BT$43,$BU$43:$BU$44&lt;440,$BT$43&lt;&gt;$BT$42),1,0)</f>
        <v>0</v>
      </c>
      <c r="CH44" s="526">
        <f t="array" ref="CH44">IF(AND($BT$44&lt;&gt;$BT$42,$BT$44&lt;&gt;$BT$41),1,0)</f>
        <v>0</v>
      </c>
      <c r="CI44" s="526">
        <f t="array" ref="CI44">IF(AND($BT$41:$BT$44=$BT$41,$BU$41:$BU$44&lt;440,$BV$43:$BV$44=$BV$44,$BV$42&lt;&gt;$BV$44),1,0)</f>
        <v>0</v>
      </c>
      <c r="CJ44" s="526">
        <f t="array" ref="CJ44">IF(AND($BT$41:$BT$44=$BT$41,$BU$41:$BU$44&lt;440,$BV$41:$BV$44=$BV$41,$BW$43=$BW$44,$BW$42&lt;&gt;$BW$43),1,0)</f>
        <v>0</v>
      </c>
      <c r="CK44" s="526">
        <f t="array" ref="CK44">IF(AND($BT$41:$BT$43=$BT$41,$BU$41:$BU$42&lt;440,$BT$43&lt;&gt;$BT$44),1,0)</f>
        <v>0</v>
      </c>
      <c r="CL44" s="526">
        <f t="array" ref="CL44">IF(AND($BT$42&lt;&gt;$BT$41,$BT$42:$BT$44=$BT$43,$BU$42&gt;440,$BU$43:$BU$44&lt;440),1,0)</f>
        <v>0</v>
      </c>
      <c r="CM44" s="526">
        <f t="array" ref="CM44">IF(AND($BT$42&lt;&gt;$BT$41,$BT$42:$BT$44=$BT$42,$BU$44&gt;440,$BU$42:$BU$43&lt;440),1,0)</f>
        <v>0</v>
      </c>
      <c r="CN44" s="526">
        <f t="array" ref="CN44">IF(AND($BT$44&lt;&gt;$BT$42,$BT$44&lt;&gt;$BT$43),1,0)</f>
        <v>0</v>
      </c>
      <c r="CO44" s="526">
        <f t="array" ref="CO44">IF(AND($BT$41:$BT$44=$BT$42,$BU$42:$BU$44&lt;440,$BU$41&lt;&gt;$BU$44),1,0)</f>
        <v>0</v>
      </c>
      <c r="CP44" s="526">
        <f t="array" ref="CP44">IF(AND($BT$41:$BT$44=$BT$41,$BU$41:$BU$43&lt;440,$BU$43&lt;&gt;$BU$44),1,0)</f>
        <v>0</v>
      </c>
      <c r="CQ44" s="526">
        <f t="array" ref="CQ44">IF(AND($BT$41:$BT$44=$BT$44,$BU$41:$BU$42&gt;440,$BU$43:$BU$44&lt;440,$BV$41:$BV$44=$BV$44,$BW$41&gt;$BW$42,$BW$42&gt;$BW$44,$BW$43=$BW$44),1,0)</f>
        <v>0</v>
      </c>
      <c r="CR44" s="526">
        <f t="array" ref="CR44">IF(AND($BT$41:$BT$44=$BT$42,$BU$41&gt;440,$BU$42:$BU$43&lt;440,$BU$44&gt;440,$BV$41:$BV$44=$BV$44,$BW$41&gt;$BW$44,$BW$42=$BW$43,$BW$42&gt;$BW$44),1,0)</f>
        <v>0</v>
      </c>
      <c r="CS44" s="526">
        <f t="array" ref="CS44">IF(AND($BT$41:$BT$44=$BT$44,$BU$41:$BU$42&lt;440,$BU$43:$BU$44&gt;440,$BV$41:$BV$44=$BV$44,$BW$41=$BW$42,$BW$42&gt;$BW$43,$BW$43&gt;$BW$44),1,0)</f>
        <v>0</v>
      </c>
      <c r="CT44" s="526">
        <f t="array" ref="CT44">IF(AND($BT$41:$BT$44=$BT$44,$BU$41:$BU$42&gt;440,$BU$43:$BU$44&lt;440,$BV$41:$BV$44=$BV$44,$BW$41&gt;$BW$44,$BW$42:$BW$44=$BW$44),1,0)</f>
        <v>0</v>
      </c>
      <c r="CU44" s="526">
        <f t="array" ref="CU44">IF(AND($BT$41:$BT$44=$BT$44,$BU$41:$BU$42&lt;440,$BU$43:$BU$44&gt;440,$BV$41:$BV$44=$BV$44,$BW$41:$BW$43=$BW$43,$BW$41:$BW$43&gt;$BW$44),1,0)</f>
        <v>0</v>
      </c>
      <c r="CV44" s="526">
        <f t="array" ref="CV44">IF(AND($BT$41:$BT$44=$BT$44,$BU$41&gt;440,$BU$44&gt;440,$BU$42:$BU$43&lt;440,$BV$41:$BV$44=$BV$44,$BW$41&gt;$BW$42:$BW$44,$BW$42:$BW$44=$BW$44),1,0)</f>
        <v>0</v>
      </c>
    </row>
    <row r="45" spans="1:102 12869:12869" ht="7.5" customHeight="1" x14ac:dyDescent="0.3">
      <c r="A45" s="197"/>
      <c r="B45" s="355"/>
      <c r="C45" s="356"/>
      <c r="D45" s="357"/>
      <c r="E45" s="358"/>
      <c r="F45" s="96"/>
      <c r="G45" s="359"/>
      <c r="H45" s="360"/>
      <c r="I45" s="360"/>
      <c r="J45" s="361"/>
      <c r="K45" s="118"/>
      <c r="L45" s="205"/>
      <c r="M45" s="206"/>
      <c r="N45" s="28"/>
      <c r="O45" s="27"/>
      <c r="P45" s="56"/>
      <c r="Q45" s="28"/>
      <c r="R45" s="28"/>
      <c r="S45" s="28"/>
      <c r="T45" s="28"/>
      <c r="U45" s="28"/>
      <c r="V45" s="28"/>
      <c r="W45" s="28"/>
      <c r="X45" s="30"/>
      <c r="Y45" s="30"/>
      <c r="Z45" s="30"/>
      <c r="AA45" s="30"/>
      <c r="AB45" s="30"/>
      <c r="AC45" s="522"/>
      <c r="AD45" s="526"/>
      <c r="AE45" s="526"/>
      <c r="AG45" s="526"/>
      <c r="AH45" s="526"/>
      <c r="AI45" s="526"/>
      <c r="AJ45" s="526"/>
      <c r="AK45" s="526"/>
      <c r="AL45" s="526"/>
      <c r="AM45" s="526"/>
      <c r="AN45" s="526"/>
      <c r="AO45" s="526"/>
      <c r="AP45" s="526"/>
      <c r="AQ45" s="526"/>
      <c r="AR45" s="526"/>
      <c r="AS45" s="526"/>
      <c r="AT45" s="526"/>
      <c r="AU45" s="526"/>
      <c r="AV45" s="529"/>
      <c r="AW45" s="526"/>
      <c r="AX45" s="526"/>
      <c r="AY45" s="527"/>
      <c r="AZ45" s="527"/>
      <c r="BA45" s="527"/>
      <c r="BB45" s="527"/>
      <c r="BC45" s="527"/>
      <c r="BD45" s="527"/>
      <c r="BE45" s="527"/>
      <c r="BF45" s="527"/>
      <c r="BG45" s="527"/>
      <c r="BH45" s="527"/>
      <c r="BI45" s="527"/>
      <c r="BJ45" s="527"/>
      <c r="BU45" s="528"/>
    </row>
    <row r="46" spans="1:102 12869:12869" ht="15.75" customHeight="1" x14ac:dyDescent="0.3">
      <c r="A46" s="197"/>
      <c r="B46" s="595" t="s">
        <v>8</v>
      </c>
      <c r="C46" s="362">
        <v>43269</v>
      </c>
      <c r="D46" s="363">
        <v>0.70833333333333337</v>
      </c>
      <c r="E46" s="364" t="s">
        <v>329</v>
      </c>
      <c r="F46" s="97" t="s">
        <v>151</v>
      </c>
      <c r="G46" s="365"/>
      <c r="H46" s="483"/>
      <c r="I46" s="483"/>
      <c r="J46" s="366"/>
      <c r="K46" s="119" t="s">
        <v>177</v>
      </c>
      <c r="L46" s="205">
        <f t="shared" ref="L46:L51" si="105">IF(NOT(OR(ISBLANK(H46),ISBLANK(I46))),1,0)</f>
        <v>0</v>
      </c>
      <c r="M46" s="206"/>
      <c r="N46" s="367" t="s">
        <v>106</v>
      </c>
      <c r="O46" s="368"/>
      <c r="P46" s="368"/>
      <c r="Q46" s="368"/>
      <c r="R46" s="368"/>
      <c r="S46" s="368"/>
      <c r="T46" s="368"/>
      <c r="U46" s="368"/>
      <c r="V46" s="368"/>
      <c r="W46" s="369"/>
      <c r="X46" s="30"/>
      <c r="Y46" s="542" t="s">
        <v>336</v>
      </c>
      <c r="Z46" s="542"/>
      <c r="AA46" s="542"/>
      <c r="AB46" s="30"/>
      <c r="AC46" s="522"/>
      <c r="AD46" s="526"/>
      <c r="AE46" s="526" t="s">
        <v>107</v>
      </c>
      <c r="AG46" s="526"/>
      <c r="AH46" s="526"/>
      <c r="AI46" s="526"/>
      <c r="AJ46" s="526"/>
      <c r="AK46" s="526"/>
      <c r="AL46" s="526"/>
      <c r="AM46" s="526"/>
      <c r="AN46" s="526"/>
      <c r="AO46" s="526"/>
      <c r="AP46" s="526"/>
      <c r="AQ46" s="526"/>
      <c r="AR46" s="526"/>
      <c r="AS46" s="526"/>
      <c r="AT46" s="526"/>
      <c r="AU46" s="526"/>
      <c r="AV46" s="522" t="str">
        <f>CONCATENATE(N46," - GOLAVERAGE")</f>
        <v>Grupo G - GOLAVERAGE</v>
      </c>
      <c r="AW46" s="526"/>
      <c r="AX46" s="526"/>
      <c r="AY46" s="543" t="s">
        <v>49</v>
      </c>
      <c r="AZ46" s="543"/>
      <c r="BA46" s="543"/>
      <c r="BB46" s="543"/>
      <c r="BC46" s="543"/>
      <c r="BD46" s="543"/>
      <c r="BE46" s="543" t="s">
        <v>48</v>
      </c>
      <c r="BF46" s="543"/>
      <c r="BG46" s="543"/>
      <c r="BH46" s="543"/>
      <c r="BI46" s="543"/>
      <c r="BJ46" s="543"/>
      <c r="BU46" s="528"/>
      <c r="BZ46" s="526" t="s">
        <v>314</v>
      </c>
      <c r="CA46" s="526">
        <f>SUM(CA48:CA51)</f>
        <v>4</v>
      </c>
      <c r="CB46" s="526">
        <f t="shared" ref="CB46:CX46" si="106">SUM(CB48:CB51)</f>
        <v>0</v>
      </c>
      <c r="CC46" s="526">
        <f t="shared" si="106"/>
        <v>0</v>
      </c>
      <c r="CD46" s="526">
        <f t="shared" si="106"/>
        <v>0</v>
      </c>
      <c r="CE46" s="526">
        <f t="shared" si="106"/>
        <v>0</v>
      </c>
      <c r="CF46" s="526">
        <f t="shared" si="106"/>
        <v>0</v>
      </c>
      <c r="CG46" s="526">
        <f t="shared" si="106"/>
        <v>0</v>
      </c>
      <c r="CH46" s="526">
        <f t="shared" si="106"/>
        <v>0</v>
      </c>
      <c r="CI46" s="526">
        <f t="shared" si="106"/>
        <v>0</v>
      </c>
      <c r="CJ46" s="526">
        <f t="shared" si="106"/>
        <v>0</v>
      </c>
      <c r="CK46" s="526">
        <f t="shared" si="106"/>
        <v>0</v>
      </c>
      <c r="CL46" s="526">
        <f t="shared" si="106"/>
        <v>0</v>
      </c>
      <c r="CM46" s="526">
        <f t="shared" si="106"/>
        <v>0</v>
      </c>
      <c r="CN46" s="526">
        <f t="shared" si="106"/>
        <v>0</v>
      </c>
      <c r="CO46" s="526">
        <f t="shared" si="106"/>
        <v>0</v>
      </c>
      <c r="CP46" s="526">
        <f t="shared" si="106"/>
        <v>0</v>
      </c>
      <c r="CQ46" s="526">
        <f t="shared" si="106"/>
        <v>0</v>
      </c>
      <c r="CR46" s="526">
        <f t="shared" si="106"/>
        <v>0</v>
      </c>
      <c r="CS46" s="526">
        <f t="shared" si="106"/>
        <v>0</v>
      </c>
      <c r="CT46" s="526">
        <f t="shared" si="106"/>
        <v>0</v>
      </c>
      <c r="CU46" s="526">
        <f t="shared" si="106"/>
        <v>0</v>
      </c>
      <c r="CV46" s="526">
        <f t="shared" si="106"/>
        <v>0</v>
      </c>
      <c r="CW46" s="526">
        <f t="shared" si="106"/>
        <v>0</v>
      </c>
      <c r="CX46" s="526">
        <f t="shared" si="106"/>
        <v>0</v>
      </c>
    </row>
    <row r="47" spans="1:102 12869:12869" ht="15" customHeight="1" x14ac:dyDescent="0.3">
      <c r="A47" s="197"/>
      <c r="B47" s="595"/>
      <c r="C47" s="362">
        <v>43269</v>
      </c>
      <c r="D47" s="363">
        <v>0.83333333333333337</v>
      </c>
      <c r="E47" s="364" t="s">
        <v>364</v>
      </c>
      <c r="F47" s="97" t="s">
        <v>166</v>
      </c>
      <c r="G47" s="365"/>
      <c r="H47" s="484"/>
      <c r="I47" s="484"/>
      <c r="J47" s="366"/>
      <c r="K47" s="120" t="s">
        <v>159</v>
      </c>
      <c r="L47" s="205">
        <f t="shared" si="105"/>
        <v>0</v>
      </c>
      <c r="M47" s="206"/>
      <c r="N47" s="370" t="s">
        <v>26</v>
      </c>
      <c r="O47" s="371" t="s">
        <v>6</v>
      </c>
      <c r="P47" s="372" t="s">
        <v>12</v>
      </c>
      <c r="Q47" s="372" t="s">
        <v>7</v>
      </c>
      <c r="R47" s="372" t="s">
        <v>8</v>
      </c>
      <c r="S47" s="372" t="s">
        <v>4</v>
      </c>
      <c r="T47" s="372" t="s">
        <v>9</v>
      </c>
      <c r="U47" s="372" t="s">
        <v>10</v>
      </c>
      <c r="V47" s="372" t="s">
        <v>11</v>
      </c>
      <c r="W47" s="373" t="s">
        <v>14</v>
      </c>
      <c r="X47" s="277">
        <f>COUNTIF(X48:X51,"&lt;100")</f>
        <v>0</v>
      </c>
      <c r="Y47" s="542"/>
      <c r="Z47" s="542"/>
      <c r="AA47" s="542"/>
      <c r="AB47" s="31"/>
      <c r="AC47" s="522"/>
      <c r="AD47" s="524"/>
      <c r="AE47" s="524" t="s">
        <v>16</v>
      </c>
      <c r="AF47" s="534" t="s">
        <v>6</v>
      </c>
      <c r="AG47" s="524" t="s">
        <v>17</v>
      </c>
      <c r="AH47" s="524" t="s">
        <v>7</v>
      </c>
      <c r="AI47" s="524" t="s">
        <v>8</v>
      </c>
      <c r="AJ47" s="524" t="s">
        <v>4</v>
      </c>
      <c r="AK47" s="524" t="s">
        <v>9</v>
      </c>
      <c r="AL47" s="524" t="s">
        <v>10</v>
      </c>
      <c r="AM47" s="524" t="s">
        <v>11</v>
      </c>
      <c r="AN47" s="524" t="s">
        <v>14</v>
      </c>
      <c r="AO47" s="524" t="s">
        <v>18</v>
      </c>
      <c r="AP47" s="524" t="s">
        <v>16</v>
      </c>
      <c r="AQ47" s="526"/>
      <c r="AR47" s="526"/>
      <c r="AS47" s="526"/>
      <c r="AT47" s="526"/>
      <c r="AU47" s="526"/>
      <c r="AV47" s="524" t="s">
        <v>6</v>
      </c>
      <c r="AW47" s="530" t="s">
        <v>50</v>
      </c>
      <c r="AX47" s="531" t="s">
        <v>53</v>
      </c>
      <c r="AY47" s="530" t="s">
        <v>52</v>
      </c>
      <c r="AZ47" s="530" t="s">
        <v>47</v>
      </c>
      <c r="BA47" s="531" t="str">
        <f>AV48</f>
        <v>Bélgica</v>
      </c>
      <c r="BB47" s="531" t="str">
        <f>AV49</f>
        <v>Panamá</v>
      </c>
      <c r="BC47" s="531" t="str">
        <f>AV50</f>
        <v>Túnez</v>
      </c>
      <c r="BD47" s="531" t="str">
        <f>AV51</f>
        <v>Inglaterra</v>
      </c>
      <c r="BE47" s="530" t="s">
        <v>52</v>
      </c>
      <c r="BF47" s="530" t="s">
        <v>47</v>
      </c>
      <c r="BG47" s="531" t="str">
        <f>BA47</f>
        <v>Bélgica</v>
      </c>
      <c r="BH47" s="531" t="str">
        <f t="shared" ref="BH47:BJ47" si="107">BB47</f>
        <v>Panamá</v>
      </c>
      <c r="BI47" s="531" t="str">
        <f t="shared" si="107"/>
        <v>Túnez</v>
      </c>
      <c r="BJ47" s="531" t="str">
        <f t="shared" si="107"/>
        <v>Inglaterra</v>
      </c>
      <c r="BL47" s="525"/>
      <c r="BM47" s="525" t="s">
        <v>315</v>
      </c>
      <c r="BN47" s="525"/>
      <c r="BO47" s="525" t="s">
        <v>316</v>
      </c>
      <c r="BP47" s="525"/>
      <c r="BR47" s="525"/>
      <c r="BS47" s="525" t="s">
        <v>6</v>
      </c>
      <c r="BT47" s="525" t="s">
        <v>17</v>
      </c>
      <c r="BU47" s="535" t="s">
        <v>317</v>
      </c>
      <c r="BV47" s="525" t="s">
        <v>14</v>
      </c>
      <c r="BW47" s="525" t="s">
        <v>318</v>
      </c>
      <c r="BZ47" s="526" t="s">
        <v>319</v>
      </c>
      <c r="CA47" s="526" t="s">
        <v>320</v>
      </c>
      <c r="CB47" s="526" t="s">
        <v>321</v>
      </c>
      <c r="CC47" s="526" t="s">
        <v>322</v>
      </c>
      <c r="CD47" s="526" t="s">
        <v>323</v>
      </c>
      <c r="CE47" s="526" t="s">
        <v>324</v>
      </c>
      <c r="CF47" s="526" t="s">
        <v>325</v>
      </c>
      <c r="CG47" s="526" t="s">
        <v>326</v>
      </c>
      <c r="CH47" s="526" t="s">
        <v>327</v>
      </c>
      <c r="CI47" s="526" t="s">
        <v>322</v>
      </c>
      <c r="CJ47" s="526" t="s">
        <v>322</v>
      </c>
      <c r="CK47" s="526" t="s">
        <v>323</v>
      </c>
      <c r="CL47" s="526" t="s">
        <v>326</v>
      </c>
      <c r="CM47" s="526" t="s">
        <v>325</v>
      </c>
      <c r="CN47" s="526" t="s">
        <v>325</v>
      </c>
      <c r="CO47" s="526" t="s">
        <v>324</v>
      </c>
      <c r="CP47" s="526" t="s">
        <v>321</v>
      </c>
      <c r="CQ47" s="526" t="s">
        <v>326</v>
      </c>
      <c r="CR47" s="526" t="s">
        <v>325</v>
      </c>
      <c r="CS47" s="526" t="s">
        <v>323</v>
      </c>
      <c r="CT47" s="526" t="s">
        <v>326</v>
      </c>
      <c r="CU47" s="526" t="s">
        <v>323</v>
      </c>
      <c r="CV47" s="526" t="s">
        <v>325</v>
      </c>
    </row>
    <row r="48" spans="1:102 12869:12869" ht="15" customHeight="1" x14ac:dyDescent="0.3">
      <c r="A48" s="197"/>
      <c r="B48" s="595"/>
      <c r="C48" s="362">
        <v>43274</v>
      </c>
      <c r="D48" s="363">
        <v>0.58333333333333337</v>
      </c>
      <c r="E48" s="364" t="s">
        <v>333</v>
      </c>
      <c r="F48" s="97" t="s">
        <v>151</v>
      </c>
      <c r="G48" s="365"/>
      <c r="H48" s="484"/>
      <c r="I48" s="484"/>
      <c r="J48" s="366"/>
      <c r="K48" s="120" t="s">
        <v>166</v>
      </c>
      <c r="L48" s="205">
        <f t="shared" si="105"/>
        <v>0</v>
      </c>
      <c r="M48" s="206"/>
      <c r="N48" s="50">
        <v>1</v>
      </c>
      <c r="O48" s="49" t="str">
        <f>VLOOKUP(N48,$AD$48:$AF$51,3,0)</f>
        <v>Bélgica</v>
      </c>
      <c r="P48" s="41">
        <f>VLOOKUP(O48,AF48:AO51,2,FALSE)</f>
        <v>0</v>
      </c>
      <c r="Q48" s="41">
        <f>VLOOKUP(O48,AF48:AO51,3,FALSE)</f>
        <v>0</v>
      </c>
      <c r="R48" s="41">
        <f>VLOOKUP(O48,AF48:AO51,4,FALSE)</f>
        <v>0</v>
      </c>
      <c r="S48" s="41">
        <f>VLOOKUP(O48,AF48:AO51,5,FALSE)</f>
        <v>0</v>
      </c>
      <c r="T48" s="41">
        <f>VLOOKUP(O48,AF48:AO51,6,FALSE)</f>
        <v>0</v>
      </c>
      <c r="U48" s="41">
        <f>VLOOKUP(O48,AF48:AO51,7,FALSE)</f>
        <v>0</v>
      </c>
      <c r="V48" s="41">
        <f>VLOOKUP(O48,AF48:AO51,8,FALSE)</f>
        <v>0</v>
      </c>
      <c r="W48" s="51">
        <f>VLOOKUP(O48,AF48:AO51,9,FALSE)</f>
        <v>0</v>
      </c>
      <c r="X48" s="30">
        <f>IF(SUM($AH$48:$AH$51)=12,MIN(ABS(BP47-BP48),ABS(BP48-BP49)),100)</f>
        <v>100</v>
      </c>
      <c r="Y48" s="218" t="str">
        <f>IF(AND(X48&gt;=0,X48&lt;90),VLOOKUP(N48,$BL$48:$BM$51,2,0),"")</f>
        <v/>
      </c>
      <c r="Z48" s="221"/>
      <c r="AA48" s="31"/>
      <c r="AB48" s="31"/>
      <c r="AC48" s="522">
        <f>VLOOKUP(O48,$AF$48:$AO$51,10,FALSE)</f>
        <v>-1</v>
      </c>
      <c r="AD48" s="526">
        <f>RANK(AR48,$AR$48:$AR$51)</f>
        <v>1</v>
      </c>
      <c r="AE48" s="526">
        <f>RANK(AO48,AO48:AO51)</f>
        <v>1</v>
      </c>
      <c r="AF48" s="523" t="s">
        <v>151</v>
      </c>
      <c r="AG48" s="526">
        <f>AI48*3+AJ48*1+AK48*0</f>
        <v>0</v>
      </c>
      <c r="AH48" s="526">
        <f>COUNTIFS($F$46:$F$51,AF48,$H$46:$H$51,"&lt;&gt;",$I$46:$I$51,"&lt;&gt;")+COUNTIFS($K$46:$K$51,AF48,$I$46:$I$51,"&lt;&gt;",$H$46:$H$51,"&lt;&gt;")</f>
        <v>0</v>
      </c>
      <c r="AI48" s="526">
        <f t="array" ref="AI48">SUM((F$46:F$51=AF48)*(H$46:H$51&lt;&gt;"")*(I$46:I$51&lt;&gt;"")*(H$46:H$51&gt;I$46:I$51),(K$46:K$51=AF48)*(H$46:H$51&lt;&gt;"")*(I$46:I$51&lt;&gt;"")*(H$46:H$51&lt;I$46:I$51))</f>
        <v>0</v>
      </c>
      <c r="AJ48" s="526">
        <f t="array" ref="AJ48">SUM((F$46:F$51=AF48)*(H$46:H$51&lt;&gt;"")*(I$46:I$51&lt;&gt;"")*(H$46:H$51=I$46:I$51),(K$46:K$51=AF48)*(I$46:I$51&lt;&gt;"")*(H$46:H$51&lt;&gt;"")*(H$46:H$51=I$46:I$51))</f>
        <v>0</v>
      </c>
      <c r="AK48" s="526">
        <f t="array" ref="AK48">SUM((F$46:F$51=AF48)*(I$46:I$51&lt;&gt;"")*(H$46:H$51&lt;&gt;"")*(H$46:H$51&lt;I$46:I$51),(H$46:H$51&lt;&gt;"")*(K$46:K$51=AF48)*(I$46:I$51&lt;&gt;"")*(H$46:H$51&gt;I$46:I$51))</f>
        <v>0</v>
      </c>
      <c r="AL48" s="526">
        <f t="array" ref="AL48">SUMIFS($H$46:$H$51,$F$46:$F$51,AF48,$H$46:$H$51,"&lt;&gt;",$I$46:$I$51,"&lt;&gt;")+SUMIFS($I$46:$I$51,$K$46:$K$51,AF48,$H$46:$H$51,"&lt;&gt;",$I$46:$I$51,"&lt;&gt;")</f>
        <v>0</v>
      </c>
      <c r="AM48" s="526">
        <f t="array" ref="AM48">SUMIFS($H$46:$H$51,$K$46:$K$51,AF48,$H$46:$H$51,"&lt;&gt;",$I$46:$I$51,"&lt;&gt;")+SUMIFS($I$46:$I$51,$F$46:$F$51,AF48,$H$46:$H$51,"&lt;&gt;",$I$46:$I$51,"&lt;&gt;")</f>
        <v>0</v>
      </c>
      <c r="AN48" s="526">
        <f>AL48-AM48</f>
        <v>0</v>
      </c>
      <c r="AO48" s="526">
        <f>IF(AH48=0,-($AT$13*VLOOKUP(AF48,Tabla3[[ZfP4b()8G6b·$55Ma-t·%fv-ttyZxR-.R*+Fd]:[N!"kvfjM.%&amp;gk5kfmfvv)/%;V$&amp;VW]],2,FALSE)),AG48*$AT$7+AN48*$AT$8+AL48*$AT$9+AX48-($AT$13*VLOOKUP(AF48,Tabla3[[ZfP4b()8G6b·$55Ma-t·%fv-ttyZxR-.R*+Fd]:[N!"kvfjM.%&amp;gk5kfmfvv)/%;V$&amp;VW]],2,FALSE)/100))</f>
        <v>-1</v>
      </c>
      <c r="AP48" s="526">
        <f>AE48</f>
        <v>1</v>
      </c>
      <c r="AQ48" s="526"/>
      <c r="AR48" s="526">
        <f>IFERROR(AO48-VLOOKUP(AF48,$Y$48:$Z$51,2,0),AO48)</f>
        <v>-1</v>
      </c>
      <c r="AS48" s="526"/>
      <c r="AT48" s="526"/>
      <c r="AU48" s="526"/>
      <c r="AV48" s="529" t="str">
        <f>AF48</f>
        <v>Bélgica</v>
      </c>
      <c r="AW48" s="526">
        <f>COUNTIF(AG48:AG51,AG48)</f>
        <v>4</v>
      </c>
      <c r="AX48" s="526">
        <f>(AY48*$AT$12)+(BE48*$AT$11)</f>
        <v>11000</v>
      </c>
      <c r="AY48" s="527">
        <f>RANK(AZ48,AZ48:AZ51,1)</f>
        <v>1</v>
      </c>
      <c r="AZ48" s="527">
        <f>SUM(IF(AND(AG48=AG49,AN48=AN49,AL48=AL49),BB48,0),IF(AND(AG48=AG50,AN48=AN50,AL48=AL50),BC48,0),IF(AND(AG48=AG51,AN48=AN51,AL48=AL51),BD48,0))</f>
        <v>0</v>
      </c>
      <c r="BA48" s="527">
        <v>0</v>
      </c>
      <c r="BB48" s="527">
        <f>H46</f>
        <v>0</v>
      </c>
      <c r="BC48" s="527">
        <f>H48</f>
        <v>0</v>
      </c>
      <c r="BD48" s="527">
        <f>I50</f>
        <v>0</v>
      </c>
      <c r="BE48" s="527">
        <f>RANK(BF48,BF48:BF51,1)</f>
        <v>1</v>
      </c>
      <c r="BF48" s="527">
        <f>SUM(IF(AND(AG48=AG49,AN48=AN49,AL48=AL49),BH48,0),IF(AND(AG48=AG50,AN48=AN50,AL48=AL50),BI48,0),IF(AND(AG48=AG51,AN48=AN51,AL48=AL51),BJ48,0))</f>
        <v>0</v>
      </c>
      <c r="BG48" s="527">
        <v>0</v>
      </c>
      <c r="BH48" s="527">
        <f>BB48-BA49</f>
        <v>0</v>
      </c>
      <c r="BI48" s="527">
        <f>BC48-BA50</f>
        <v>0</v>
      </c>
      <c r="BJ48" s="527">
        <f>BD48-BA51</f>
        <v>0</v>
      </c>
      <c r="BL48" s="523">
        <f>RANK(BN48,$BN$48:$BN$51)</f>
        <v>1</v>
      </c>
      <c r="BM48" s="523" t="s">
        <v>151</v>
      </c>
      <c r="BN48" s="523">
        <f>IF(AH48=0,-($AT$13*VLOOKUP(AF48,Tabla3[[ZfP4b()8G6b·$55Ma-t·%fv-ttyZxR-.R*+Fd]:[N!"kvfjM.%&amp;gk5kfmfvv)/%;V$&amp;VW]],2,FALSE)),AG48*$AT$7+AN48*$AT$8+AL48*$AT$9+AX48-($AT$13*VLOOKUP(AF48,Tabla3[[ZfP4b()8G6b·$55Ma-t·%fv-ttyZxR-.R*+Fd]:[N!"kvfjM.%&amp;gk5kfmfvv)/%;V$&amp;VW]],2,FALSE)/100))</f>
        <v>-1</v>
      </c>
      <c r="BO48" s="523" t="str">
        <f>VLOOKUP(N48,$AE$48:$AF$51,2,0)</f>
        <v>Bélgica</v>
      </c>
      <c r="BP48" s="523">
        <f>VLOOKUP($BO48,$AF$48:$AO$51,10,FALSE)</f>
        <v>-1</v>
      </c>
      <c r="BR48" s="523">
        <v>1</v>
      </c>
      <c r="BS48" s="523" t="str">
        <f>VLOOKUP(BR48,$AD$48:$AF$51,3,0)</f>
        <v>Bélgica</v>
      </c>
      <c r="BT48" s="523">
        <f>VLOOKUP(BS48,$AF$48:$AO$51,2,FALSE)</f>
        <v>0</v>
      </c>
      <c r="BU48" s="528">
        <f>IF(SUM($AH$48:$AH$51)=12,MIN(ABS(BP47-BP48),ABS(BP48-BP49)),100)</f>
        <v>100</v>
      </c>
      <c r="BV48" s="523">
        <f>VLOOKUP(BS48,$AF$48:$AO$51,9,FALSE)</f>
        <v>0</v>
      </c>
      <c r="BW48" s="523">
        <f>VLOOKUP(BS48,$AF$48:$AO$51,7,FALSE)</f>
        <v>0</v>
      </c>
      <c r="BX48" s="523" t="e">
        <f>IF($BY$48=$CA$47,$DC$5:$DC$8,IF($BY$48=$CB$47,$DD$5:$DD$7,IF(OR($BY$48=$CC$47,$BY$48=$CD$47),$DE$5:$DE$6,$DI$5)))</f>
        <v>#VALUE!</v>
      </c>
      <c r="BY48" s="526" t="str">
        <f>IFERROR(HLOOKUP(4,CA46:CX47,2,0),CH47)</f>
        <v>COM_1</v>
      </c>
      <c r="BZ48" s="526">
        <v>1</v>
      </c>
      <c r="CA48" s="526">
        <f t="array" ref="CA48">IF(AND($BT$48:$BT$51=$BT$48,$BU$48:$BU$51&lt;510,$AN$48:$AN$51=$AN$48,$BW$48:$BW$51=$BW$48),1,0)</f>
        <v>1</v>
      </c>
      <c r="CB48" s="526">
        <f t="array" ref="CB48">IF(AND($BT$48:$BT$50=$BT$48,$BU$48:$BU$50&lt;510,$BT$48&lt;&gt;$BT$51),1,0)</f>
        <v>0</v>
      </c>
      <c r="CC48" s="526">
        <f t="array" ref="CC48">IF(AND($BT$48:$BT$49=$BT$48,$BU$48:$BU$49&lt;510,$BT$48&lt;&gt;$BT$50),1,0)</f>
        <v>0</v>
      </c>
      <c r="CD48" s="526">
        <f t="array" ref="CD48">IF(AND($BT$48:$BT$49=$BT$48,$BU$48:$BU$49&lt;510,$BT$48&lt;&gt;$BT$50),1,0)</f>
        <v>0</v>
      </c>
      <c r="CE48" s="526">
        <f t="array" ref="CE48">IF(AND($BT$49:$BT$51=$BT$49,$BU$49:$BU$51&lt;510,$BT$48&lt;&gt;$BT$49),1,0)</f>
        <v>0</v>
      </c>
      <c r="CF48" s="526">
        <f t="array" ref="CF48">IF(AND($BT$48&lt;&gt;$BT$49,$BT$48&lt;&gt;$BT$51),1,0)</f>
        <v>0</v>
      </c>
      <c r="CG48" s="526">
        <f t="array" ref="CG48">IF(AND($BT$48&lt;&gt;$BT$49,$BT$48&lt;&gt;$BT$51),1,0)</f>
        <v>0</v>
      </c>
      <c r="CH48" s="526">
        <f t="array" ref="CH48">IF(AND($BT$48&lt;&gt;$BT$49,$BT$48&lt;&gt;$BT$51),1,0)</f>
        <v>0</v>
      </c>
      <c r="CI48" s="526">
        <f t="array" ref="CI48">IF(AND($BT$48:$BT$51=$BT$48,$BU$48:$BU$51&lt;510,$BV$48:$BV$49=$BV$48,$BV$48&lt;&gt;$BV$50),1,0)</f>
        <v>0</v>
      </c>
      <c r="CJ48" s="526">
        <f t="array" ref="CJ48">IF(AND($BT$48:$BT$51=$BT$48,$BU$48:$BU$51&lt;510,$BV$48:$BV$51=$BV$48,$BW$48=$BW$49,$BW$48&lt;&gt;$BW$50),1,0)</f>
        <v>0</v>
      </c>
      <c r="CK48" s="526">
        <f t="array" ref="CK48">IF(AND($BT$48:$BT$50=$BT$48,$BU$48:$BU$49&lt;510,$BU$50&gt;510),1,0)</f>
        <v>0</v>
      </c>
      <c r="CL48" s="526">
        <f t="array" ref="CL48">IF(AND($BT$48&lt;&gt;$BT$49,$BT$48&lt;&gt;$BT$50),1,0)</f>
        <v>0</v>
      </c>
      <c r="CM48" s="526">
        <f t="array" ref="CM48">IF(AND($BT$48&lt;&gt;$BT$49,$BT$48&lt;&gt;$BT$50),1,0)</f>
        <v>0</v>
      </c>
      <c r="CN48" s="526">
        <f t="array" ref="CN48">IF(AND($BT$48&lt;&gt;$BT$51,$BT$48:$BT$50=$BT$48,$BU$48&gt;510,$BU$49:$BU$50&lt;510),1,0)</f>
        <v>0</v>
      </c>
      <c r="CO48" s="526">
        <f t="array" ref="CO48">IF(AND($BT$48:$BT$51=$BT$48,$BU$49:$BU$51&lt;510,$BU$48&lt;&gt;$BU$49),1,0)</f>
        <v>0</v>
      </c>
      <c r="CP48" s="526">
        <f t="array" ref="CP48">IF(AND($BT$48:$BT$51=$BT$48,$BU$48:$BU$50&lt;510,$BU$48&lt;&gt;$BU$51),1,0)</f>
        <v>0</v>
      </c>
      <c r="CQ48" s="526">
        <f t="array" ref="CQ48">IF(AND($BT$48:$BT$51=$BT$48,$BU$48:$BU$49&gt;510,$BU$50:$BU$51&lt;510,$BV$48:$BV$51=$BV$48,$BW$48&gt;$BW$49,$BW$48&gt;$BW$50,$BW$48&gt;$BW$51),1,0)</f>
        <v>0</v>
      </c>
      <c r="CR48" s="526">
        <f t="array" ref="CR48">IF(AND($BT$48:$BT$51=$BT$48,$BU$48&gt;510,$BU$49:$BU$50&lt;510,$BU$51&gt;510,$BV$48:$BV$51=$BV$48,$BW$48&gt;$BW$49,$BW$48&gt;$BW$50,$BW$48&gt;$BW$51),1,0)</f>
        <v>0</v>
      </c>
      <c r="CS48" s="526">
        <f t="array" ref="CS48">IF(AND($BT$48:$BT$51=$BT$48,$BU$48:$BU$49&lt;510,$BU$50:$BU$51&gt;510,$BV$48:$BV$51=$BV$48,$BW$48=$BW$49,$BW$48&gt;$BW$50,$BW$48&gt;$BW$51),1,0)</f>
        <v>0</v>
      </c>
      <c r="CT48" s="526">
        <f t="array" ref="CT48">IF(AND($BT$48:$BT$51=$BT$48,$BU$48:$BU$49&gt;510,$BU$50:$BU$51&lt;510,$BV$48:$BV$51=$BV$48,$BW$48&gt;$BW$49,$BW$49:$BW$51=$BW$49),1,0)</f>
        <v>0</v>
      </c>
      <c r="CU48" s="526">
        <f t="array" ref="CU48">IF(AND($BT$48:$BT$51=$BT$48,$BU$48:$BU$49&lt;510,$BU$50:$BU$51&gt;510,$BV$48:$BV$51=$BV$48,$BW$48:$BW$50=$BW$48,$BW$48&gt;$BW$51),1,0)</f>
        <v>0</v>
      </c>
      <c r="CV48" s="526">
        <f t="array" ref="CV48">IF(AND($BT$48:$BT$51=$BT$48,$BU$48&gt;510,$BU$51&gt;510,$BU$49:$BU$50&lt;510,$BV$48:$BV$51=$BV$48,$BW$48&gt;$BW$49:$BW$51),1,0)</f>
        <v>0</v>
      </c>
    </row>
    <row r="49" spans="1:102 8834:8834" ht="15" customHeight="1" x14ac:dyDescent="0.3">
      <c r="A49" s="197"/>
      <c r="B49" s="595"/>
      <c r="C49" s="362">
        <v>43275</v>
      </c>
      <c r="D49" s="363">
        <v>0.58333333333333337</v>
      </c>
      <c r="E49" s="364" t="s">
        <v>334</v>
      </c>
      <c r="F49" s="97" t="s">
        <v>159</v>
      </c>
      <c r="G49" s="365"/>
      <c r="H49" s="484"/>
      <c r="I49" s="484"/>
      <c r="J49" s="366"/>
      <c r="K49" s="120" t="s">
        <v>177</v>
      </c>
      <c r="L49" s="205">
        <f t="shared" si="105"/>
        <v>0</v>
      </c>
      <c r="M49" s="206"/>
      <c r="N49" s="50">
        <v>2</v>
      </c>
      <c r="O49" s="49" t="str">
        <f>VLOOKUP(N49,$AD$48:$AF$51,3,0)</f>
        <v>Panamá</v>
      </c>
      <c r="P49" s="41">
        <f>VLOOKUP(O49,AF48:AO51,2,FALSE)</f>
        <v>0</v>
      </c>
      <c r="Q49" s="41">
        <f>VLOOKUP(O49,AF48:AO51,3,FALSE)</f>
        <v>0</v>
      </c>
      <c r="R49" s="41">
        <f>VLOOKUP(O49,AF48:AO51,4,FALSE)</f>
        <v>0</v>
      </c>
      <c r="S49" s="41">
        <f>VLOOKUP(O49,AF48:AO51,5,FALSE)</f>
        <v>0</v>
      </c>
      <c r="T49" s="41">
        <f>VLOOKUP(O49,AF48:AO51,6,FALSE)</f>
        <v>0</v>
      </c>
      <c r="U49" s="41">
        <f>VLOOKUP(O49,AF48:AO51,7,FALSE)</f>
        <v>0</v>
      </c>
      <c r="V49" s="41">
        <f>VLOOKUP(O49,AF48:AO51,8,FALSE)</f>
        <v>0</v>
      </c>
      <c r="W49" s="51">
        <f>VLOOKUP(O49,AF48:AO51,9,FALSE)</f>
        <v>0</v>
      </c>
      <c r="X49" s="30">
        <f t="shared" ref="X49:X51" si="108">IF(SUM($AH$48:$AH$51)=12,MIN(ABS(BP48-BP49),ABS(BP49-BP50)),100)</f>
        <v>100</v>
      </c>
      <c r="Y49" s="218" t="str">
        <f t="shared" ref="Y49:Y51" si="109">IF(AND(X49&gt;=0,X49&lt;90),VLOOKUP(N49,$BL$48:$BM$51,2,0),"")</f>
        <v/>
      </c>
      <c r="Z49" s="221"/>
      <c r="AA49" s="31"/>
      <c r="AB49" s="31"/>
      <c r="AC49" s="522">
        <f>VLOOKUP(O49,$AF$48:$AO$51,10,FALSE)</f>
        <v>-2</v>
      </c>
      <c r="AD49" s="526">
        <f t="shared" ref="AD49:AD51" si="110">RANK(AR49,$AR$48:$AR$51)</f>
        <v>2</v>
      </c>
      <c r="AE49" s="526">
        <f>RANK(AO49,AO48:AO51)</f>
        <v>2</v>
      </c>
      <c r="AF49" s="523" t="s">
        <v>177</v>
      </c>
      <c r="AG49" s="526">
        <f t="shared" ref="AG49:AG51" si="111">AI49*3+AJ49*1+AK49*0</f>
        <v>0</v>
      </c>
      <c r="AH49" s="526">
        <f t="shared" ref="AH49:AH51" si="112">COUNTIFS($F$46:$F$51,AF49,$H$46:$H$51,"&lt;&gt;",$I$46:$I$51,"&lt;&gt;")+COUNTIFS($K$46:$K$51,AF49,$I$46:$I$51,"&lt;&gt;",$H$46:$H$51,"&lt;&gt;")</f>
        <v>0</v>
      </c>
      <c r="AI49" s="526">
        <f t="array" ref="AI49">SUM((F$46:F$51=AF49)*(H$46:H$51&lt;&gt;"")*(I$46:I$51&lt;&gt;"")*(H$46:H$51&gt;I$46:I$51),(K$46:K$51=AF49)*(H$46:H$51&lt;&gt;"")*(I$46:I$51&lt;&gt;"")*(H$46:H$51&lt;I$46:I$51))</f>
        <v>0</v>
      </c>
      <c r="AJ49" s="526">
        <f t="array" ref="AJ49">SUM((F$46:F$51=AF49)*(H$46:H$51&lt;&gt;"")*(I$46:I$51&lt;&gt;"")*(H$46:H$51=I$46:I$51),(K$46:K$51=AF49)*(I$46:I$51&lt;&gt;"")*(H$46:H$51&lt;&gt;"")*(H$46:H$51=I$46:I$51))</f>
        <v>0</v>
      </c>
      <c r="AK49" s="526">
        <f t="array" ref="AK49">SUM((F$46:F$51=AF49)*(I$46:I$51&lt;&gt;"")*(H$46:H$51&lt;&gt;"")*(H$46:H$51&lt;I$46:I$51),(H$46:H$51&lt;&gt;"")*(K$46:K$51=AF49)*(I$46:I$51&lt;&gt;"")*(H$46:H$51&gt;I$46:I$51))</f>
        <v>0</v>
      </c>
      <c r="AL49" s="526">
        <f t="array" ref="AL49">SUMIFS($H$46:$H$51,$F$46:$F$51,AF49,$H$46:$H$51,"&lt;&gt;",$I$46:$I$51,"&lt;&gt;")+SUMIFS($I$46:$I$51,$K$46:$K$51,AF49,$H$46:$H$51,"&lt;&gt;",$I$46:$I$51,"&lt;&gt;")</f>
        <v>0</v>
      </c>
      <c r="AM49" s="526">
        <f t="array" ref="AM49">SUMIFS($H$46:$H$51,$K$46:$K$51,AF49,$H$46:$H$51,"&lt;&gt;",$I$46:$I$51,"&lt;&gt;")+SUMIFS($I$46:$I$51,$F$46:$F$51,AF49,$H$46:$H$51,"&lt;&gt;",$I$46:$I$51,"&lt;&gt;")</f>
        <v>0</v>
      </c>
      <c r="AN49" s="526">
        <f t="shared" ref="AN49:AN51" si="113">AL49-AM49</f>
        <v>0</v>
      </c>
      <c r="AO49" s="526">
        <f>IF(AH49=0,-($AT$13*VLOOKUP(AF49,Tabla3[[ZfP4b()8G6b·$55Ma-t·%fv-ttyZxR-.R*+Fd]:[N!"kvfjM.%&amp;gk5kfmfvv)/%;V$&amp;VW]],2,FALSE)),AG49*$AT$7+AN49*$AT$8+AL49*$AT$9+AX49-($AT$13*VLOOKUP(AF49,Tabla3[[ZfP4b()8G6b·$55Ma-t·%fv-ttyZxR-.R*+Fd]:[N!"kvfjM.%&amp;gk5kfmfvv)/%;V$&amp;VW]],2,FALSE)/100))</f>
        <v>-2</v>
      </c>
      <c r="AP49" s="526">
        <f>AE49</f>
        <v>2</v>
      </c>
      <c r="AQ49" s="526"/>
      <c r="AR49" s="526">
        <f t="shared" ref="AR49:AR51" si="114">IFERROR(AO49-VLOOKUP(AF49,$Y$48:$Z$51,2,0),AO49)</f>
        <v>-2</v>
      </c>
      <c r="AS49" s="526"/>
      <c r="AT49" s="526"/>
      <c r="AU49" s="526"/>
      <c r="AV49" s="529" t="str">
        <f>AF49</f>
        <v>Panamá</v>
      </c>
      <c r="AW49" s="526">
        <f>COUNTIF(AG48:AG51,AG49)</f>
        <v>4</v>
      </c>
      <c r="AX49" s="526">
        <f>(AY49*$AT$12)+(BE49*$AT$11)</f>
        <v>11000</v>
      </c>
      <c r="AY49" s="527">
        <f>RANK(AZ49,AZ48:AZ51,1)</f>
        <v>1</v>
      </c>
      <c r="AZ49" s="527">
        <f>SUM(IF(AND(AG49=AG50,AN49=AN50,AL49=AL50),BC49,0),IF(AND(AG49=AG51,AN49=AN51,AL49=AL51),BD49,0),IF(AND(AG49=AG48,AN49=AN48,AL49=AL48),BA49,0))</f>
        <v>0</v>
      </c>
      <c r="BA49" s="527">
        <f>I46</f>
        <v>0</v>
      </c>
      <c r="BB49" s="527">
        <v>0</v>
      </c>
      <c r="BC49" s="527">
        <f>H51</f>
        <v>0</v>
      </c>
      <c r="BD49" s="527">
        <f>I49</f>
        <v>0</v>
      </c>
      <c r="BE49" s="527">
        <f>RANK(BF49,BF48:BF51,1)</f>
        <v>1</v>
      </c>
      <c r="BF49" s="527">
        <f>SUM(IF(AND(AG49=AG50,AN49=AN50,AL49=AL50),BI49,0),IF(AND(AG49=AG51,AN49=AN51,AL49=AL51),BJ49,0),IF(AND(AG49=AG48,AN49=AN48,AL49=AL48),BG49,0))</f>
        <v>0</v>
      </c>
      <c r="BG49" s="527">
        <f>BA49-BB48</f>
        <v>0</v>
      </c>
      <c r="BH49" s="527">
        <v>0</v>
      </c>
      <c r="BI49" s="527">
        <f>BC49-BB50</f>
        <v>0</v>
      </c>
      <c r="BJ49" s="527">
        <f>BD49-BB51</f>
        <v>0</v>
      </c>
      <c r="BL49" s="523">
        <f t="shared" ref="BL49:BL51" si="115">RANK(BN49,$BN$48:$BN$51)</f>
        <v>2</v>
      </c>
      <c r="BM49" s="523" t="s">
        <v>177</v>
      </c>
      <c r="BN49" s="523">
        <f>IF(AH49=0,-($AT$13*VLOOKUP(AF49,Tabla3[[ZfP4b()8G6b·$55Ma-t·%fv-ttyZxR-.R*+Fd]:[N!"kvfjM.%&amp;gk5kfmfvv)/%;V$&amp;VW]],2,FALSE)),AG49*$AT$7+AN49*$AT$8+AL49*$AT$9+AX49-($AT$13*VLOOKUP(AF49,Tabla3[[ZfP4b()8G6b·$55Ma-t·%fv-ttyZxR-.R*+Fd]:[N!"kvfjM.%&amp;gk5kfmfvv)/%;V$&amp;VW]],2,FALSE)/100))</f>
        <v>-2</v>
      </c>
      <c r="BO49" s="523" t="str">
        <f t="shared" ref="BO49:BO51" si="116">VLOOKUP(N49,$AE$48:$AF$51,2,0)</f>
        <v>Panamá</v>
      </c>
      <c r="BP49" s="523">
        <f t="shared" ref="BP49:BP51" si="117">VLOOKUP($BO49,$AF$48:$AO$51,10,FALSE)</f>
        <v>-2</v>
      </c>
      <c r="BR49" s="523">
        <v>2</v>
      </c>
      <c r="BS49" s="523" t="str">
        <f t="shared" ref="BS49:BS51" si="118">VLOOKUP(BR49,$AD$48:$AF$51,3,0)</f>
        <v>Panamá</v>
      </c>
      <c r="BT49" s="523">
        <f t="shared" ref="BT49:BT51" si="119">VLOOKUP(BS49,$AF$48:$AO$51,2,FALSE)</f>
        <v>0</v>
      </c>
      <c r="BU49" s="528">
        <f t="shared" ref="BU49:BU51" si="120">IF(SUM($AH$48:$AH$51)=12,MIN(ABS(BP48-BP49),ABS(BP49-BP50)),100)</f>
        <v>100</v>
      </c>
      <c r="BV49" s="523">
        <f t="shared" ref="BV49:BV51" si="121">VLOOKUP(BS49,$AF$48:$AO$51,9,FALSE)</f>
        <v>0</v>
      </c>
      <c r="BW49" s="523">
        <f t="shared" ref="BW49:BW51" si="122">VLOOKUP(BS49,$AF$48:$AO$51,7,FALSE)</f>
        <v>0</v>
      </c>
      <c r="BX49" s="523" t="e">
        <f>IF($BY$48=$CA$47,$DC$5:$DC$8,IF($BY$48=$CB$47,$DD$5:$DD$7,IF(OR($BY$48=$CC$47,$BY$48=$CD$47),$DE$5:$DE$6,IF($BY$48=$CE$47,$DF$5:$DF$7,(IF($BY$48=$CF$47,$DH$5:$DH$6,$DJ$5))))))</f>
        <v>#VALUE!</v>
      </c>
      <c r="BZ49" s="526">
        <v>2</v>
      </c>
      <c r="CA49" s="526">
        <f t="array" ref="CA49">IF(AND($BT$48:$BT$51=$BT$49,$BU$48:$BU$51&lt;510,$AN$48:$AN$51=$AN$49,$BW$48:$BW$51=$BW$49),1,0)</f>
        <v>1</v>
      </c>
      <c r="CB49" s="526">
        <f t="array" ref="CB49">IF(AND($BT$48:$BT$50=$BT$49,$BU$48:$BU$50&lt;510,$BT$49&lt;&gt;$BT$51),1,0)</f>
        <v>0</v>
      </c>
      <c r="CC49" s="526">
        <f t="array" ref="CC49">IF(AND($BT$48:$BT$49=$BT$48,$BU$48:$BU$49&lt;510,$BT$48&lt;&gt;$BT$50),1,0)</f>
        <v>0</v>
      </c>
      <c r="CD49" s="526">
        <f t="array" ref="CD49">IF(AND($BT$48:$BT$49=$BT$48,$BU$48:$BU$49&lt;510,$BT$48&lt;&gt;$BT$50),1,0)</f>
        <v>0</v>
      </c>
      <c r="CE49" s="526">
        <f t="array" ref="CE49">IF(AND($BT$49:$BT$51=$BT$49,$BU$49:$BU$51&lt;510,$BT$48&lt;&gt;$BT$49),1,0)</f>
        <v>0</v>
      </c>
      <c r="CF49" s="526">
        <f t="array" ref="CF49">IF(AND($BT$49:$BT$50=$BT$49,$BU$49:$BU$50&lt;510,$BT$49&lt;&gt;$BT$48,$BT$49&lt;&gt;$BT$51),1,0)</f>
        <v>0</v>
      </c>
      <c r="CG49" s="526">
        <f t="array" ref="CG49">IF(AND($BT$49&lt;&gt;$BT$48,$BT$49&lt;&gt;$BT$50),1,0)</f>
        <v>0</v>
      </c>
      <c r="CH49" s="526">
        <f t="array" ref="CH49">IF(AND($BT$49&lt;&gt;$BT$48,$BT$49&lt;&gt;$BT$50),1,0)</f>
        <v>0</v>
      </c>
      <c r="CI49" s="526">
        <f t="array" ref="CI49">IF(AND($BT$48:$BT$51=$BT$48,$BU$48:$BU$51&lt;510,$BV$48:$BV$49=$BV$48,$BV$49&lt;&gt;$BV$50),1,0)</f>
        <v>0</v>
      </c>
      <c r="CJ49" s="526">
        <f t="array" ref="CJ49">IF(AND($BT$48:$BT$51=$BT$48,$BU$48:$BU$51&lt;510,$BV$48:$BV$51=$BV$48,$BW$48=$BW$49,$BW$49&lt;&gt;$BW$50),1,0)</f>
        <v>0</v>
      </c>
      <c r="CK49" s="526">
        <f t="array" ref="CK49">IF(AND($BT$48:$BT$50=$BT$49,$BU$48:$BU$49&lt;510,$BU$50&gt;510),1,0)</f>
        <v>0</v>
      </c>
      <c r="CL49" s="526">
        <f t="array" ref="CL49">IF(AND($BT$49&lt;&gt;$BT$48,$BT$49:$BT$51=$BT$49,$BU$49&gt;510,$BU$50:$BU$51&lt;510),1,0)</f>
        <v>0</v>
      </c>
      <c r="CM49" s="526">
        <f t="array" ref="CM49">IF(AND($BT$49&lt;&gt;$BT$48,$BT$49:$BT$51=$BT$49,$BU$51&gt;510,$BU$49:$BU$50&lt;510),1,0)</f>
        <v>0</v>
      </c>
      <c r="CN49" s="526">
        <f t="array" ref="CN49">IF(AND($BT$49&lt;&gt;$BT$51,$BT$48:$BT$50=$BT$49,$BU$48&gt;510,$BU$49:$BU$50&lt;510),1,0)</f>
        <v>0</v>
      </c>
      <c r="CO49" s="526">
        <f t="array" ref="CO49">IF(AND($BT$48:$BT$51=$BT$49,$BU$49:$BU$51&lt;510,$BU$48&lt;&gt;$BU$49),1,0)</f>
        <v>0</v>
      </c>
      <c r="CP49" s="526">
        <f t="array" ref="CP49">IF(AND($BT$48:$BT$51=$BT$49,$BU$48:$BU$50&lt;510,$BU$49&lt;&gt;$BU$51),1,0)</f>
        <v>0</v>
      </c>
      <c r="CQ49" s="526">
        <f t="array" ref="CQ49">IF(AND($BT$48:$BT$51=$BT$49,$BU$48:$BU$49&gt;510,$BU$50:$BU$51&lt;510,$BV$48:$BV$51=$BV$49,$BW$48&gt;$BW$49,$BW$49&gt;$BW$50,$BW$49&gt;$BW$51),1,0)</f>
        <v>0</v>
      </c>
      <c r="CR49" s="526">
        <f t="array" ref="CR49">IF(AND($BT$48:$BT$51=$BT$49,$BU$48&gt;510,$BU$49:$BU$50&lt;510,$BU$51&gt;510,$BV$48:$BV$51=$BV$49,$BW$48&gt;$BW$49,$BW$49=$BW$50,$BW$49&gt;$BW$51),1,0)</f>
        <v>0</v>
      </c>
      <c r="CS49" s="526">
        <f t="array" ref="CS49">IF(AND($BT$48:$BT$51=$BT$49,$BU$48:$BU$49&lt;510,$BU$50:$BU$51&gt;510,$BV$48:$BV$51=$BV$49,$BW$48=$BW$49,$BW$49&gt;$BW$50,$BW$49&gt;$BW$51),1,0)</f>
        <v>0</v>
      </c>
      <c r="CT49" s="526">
        <f t="array" ref="CT49">IF(AND($BT$48:$BT$51=$BT$49,$BU$48:$BU$49&gt;510,$BU$50:$BU$51&lt;510,$BV$48:$BV$51=$BV$49,$BW$48&gt;$BW$49,$BW$49:$BW$51=$BW$49),1,0)</f>
        <v>0</v>
      </c>
      <c r="CU49" s="526">
        <f t="array" ref="CU49">IF(AND($BT$48:$BT$51=$BT$49,$BU$48:$BU$49&lt;510,$BU$50:$BU$51&gt;510,$BV$48:$BV$51=$BV$49,$BW$48:$BW$50=$BW$49,$BW$49&gt;$BW$51),1,0)</f>
        <v>0</v>
      </c>
      <c r="CV49" s="526">
        <f t="array" ref="CV49">IF(AND($BT$48:$BT$51=$BT$49,$BU$48&gt;510,$BU$51&gt;510,$BU$49:$BU$50&lt;510,$BV$48:$BV$51=$BV$49,$BW$48&gt;$BW$49:$BW$51,$BW$49:$BW$51=$BW$49),1,0)</f>
        <v>0</v>
      </c>
    </row>
    <row r="50" spans="1:102 8834:8834" ht="15" customHeight="1" x14ac:dyDescent="0.3">
      <c r="A50" s="197"/>
      <c r="B50" s="595"/>
      <c r="C50" s="362">
        <v>43279</v>
      </c>
      <c r="D50" s="363">
        <v>0.83333333333333337</v>
      </c>
      <c r="E50" s="364" t="s">
        <v>332</v>
      </c>
      <c r="F50" s="97" t="s">
        <v>159</v>
      </c>
      <c r="G50" s="365"/>
      <c r="H50" s="484"/>
      <c r="I50" s="484"/>
      <c r="J50" s="366"/>
      <c r="K50" s="120" t="s">
        <v>151</v>
      </c>
      <c r="L50" s="205">
        <f t="shared" si="105"/>
        <v>0</v>
      </c>
      <c r="M50" s="206"/>
      <c r="N50" s="42">
        <v>3</v>
      </c>
      <c r="O50" s="40" t="str">
        <f>VLOOKUP(N50,$AD$48:$AF$51,3,0)</f>
        <v>Túnez</v>
      </c>
      <c r="P50" s="41">
        <f>VLOOKUP(O50,AF48:AO51,2,FALSE)</f>
        <v>0</v>
      </c>
      <c r="Q50" s="39">
        <f>VLOOKUP(O50,AF48:AO51,3,FALSE)</f>
        <v>0</v>
      </c>
      <c r="R50" s="39">
        <f>VLOOKUP(O50,AF48:AO51,4,FALSE)</f>
        <v>0</v>
      </c>
      <c r="S50" s="39">
        <f>VLOOKUP(O50,AF48:AO51,5,FALSE)</f>
        <v>0</v>
      </c>
      <c r="T50" s="39">
        <f>VLOOKUP(O50,AF48:AO51,6,FALSE)</f>
        <v>0</v>
      </c>
      <c r="U50" s="39">
        <f>VLOOKUP(O50,AF48:AO51,7,FALSE)</f>
        <v>0</v>
      </c>
      <c r="V50" s="39">
        <f>VLOOKUP(O50,AF48:AO51,8,FALSE)</f>
        <v>0</v>
      </c>
      <c r="W50" s="47">
        <f>VLOOKUP(O50,AF48:AO51,9,FALSE)</f>
        <v>0</v>
      </c>
      <c r="X50" s="30">
        <f t="shared" si="108"/>
        <v>100</v>
      </c>
      <c r="Y50" s="218" t="str">
        <f t="shared" si="109"/>
        <v/>
      </c>
      <c r="Z50" s="221"/>
      <c r="AA50" s="31"/>
      <c r="AB50" s="31"/>
      <c r="AC50" s="522">
        <f>VLOOKUP(O50,$AF$48:$AO$51,10,FALSE)</f>
        <v>-3</v>
      </c>
      <c r="AD50" s="526">
        <f t="shared" si="110"/>
        <v>3</v>
      </c>
      <c r="AE50" s="526">
        <f>RANK(AO50,AO48:AO51)</f>
        <v>3</v>
      </c>
      <c r="AF50" s="523" t="s">
        <v>166</v>
      </c>
      <c r="AG50" s="526">
        <f t="shared" si="111"/>
        <v>0</v>
      </c>
      <c r="AH50" s="526">
        <f t="shared" si="112"/>
        <v>0</v>
      </c>
      <c r="AI50" s="526">
        <f t="array" ref="AI50">SUM((F$46:F$51=AF50)*(H$46:H$51&lt;&gt;"")*(I$46:I$51&lt;&gt;"")*(H$46:H$51&gt;I$46:I$51),(K$46:K$51=AF50)*(H$46:H$51&lt;&gt;"")*(I$46:I$51&lt;&gt;"")*(H$46:H$51&lt;I$46:I$51))</f>
        <v>0</v>
      </c>
      <c r="AJ50" s="526">
        <f t="array" ref="AJ50">SUM((F$46:F$51=AF50)*(H$46:H$51&lt;&gt;"")*(I$46:I$51&lt;&gt;"")*(H$46:H$51=I$46:I$51),(K$46:K$51=AF50)*(I$46:I$51&lt;&gt;"")*(H$46:H$51&lt;&gt;"")*(H$46:H$51=I$46:I$51))</f>
        <v>0</v>
      </c>
      <c r="AK50" s="526">
        <f t="array" ref="AK50">SUM((F$46:F$51=AF50)*(I$46:I$51&lt;&gt;"")*(H$46:H$51&lt;&gt;"")*(H$46:H$51&lt;I$46:I$51),(H$46:H$51&lt;&gt;"")*(K$46:K$51=AF50)*(I$46:I$51&lt;&gt;"")*(H$46:H$51&gt;I$46:I$51))</f>
        <v>0</v>
      </c>
      <c r="AL50" s="526">
        <f t="array" ref="AL50">SUMIFS($H$46:$H$51,$F$46:$F$51,AF50,$H$46:$H$51,"&lt;&gt;",$I$46:$I$51,"&lt;&gt;")+SUMIFS($I$46:$I$51,$K$46:$K$51,AF50,$H$46:$H$51,"&lt;&gt;",$I$46:$I$51,"&lt;&gt;")</f>
        <v>0</v>
      </c>
      <c r="AM50" s="526">
        <f t="array" ref="AM50">SUMIFS($H$46:$H$51,$K$46:$K$51,AF50,$H$46:$H$51,"&lt;&gt;",$I$46:$I$51,"&lt;&gt;")+SUMIFS($I$46:$I$51,$F$46:$F$51,AF50,$H$46:$H$51,"&lt;&gt;",$I$46:$I$51,"&lt;&gt;")</f>
        <v>0</v>
      </c>
      <c r="AN50" s="526">
        <f t="shared" si="113"/>
        <v>0</v>
      </c>
      <c r="AO50" s="526">
        <f>IF(AH50=0,-($AT$13*VLOOKUP(AF50,Tabla3[[ZfP4b()8G6b·$55Ma-t·%fv-ttyZxR-.R*+Fd]:[N!"kvfjM.%&amp;gk5kfmfvv)/%;V$&amp;VW]],2,FALSE)),AG50*$AT$7+AN50*$AT$8+AL50*$AT$9+AX50-($AT$13*VLOOKUP(AF50,Tabla3[[ZfP4b()8G6b·$55Ma-t·%fv-ttyZxR-.R*+Fd]:[N!"kvfjM.%&amp;gk5kfmfvv)/%;V$&amp;VW]],2,FALSE)/100))</f>
        <v>-3</v>
      </c>
      <c r="AP50" s="526">
        <f>AE50</f>
        <v>3</v>
      </c>
      <c r="AQ50" s="526"/>
      <c r="AR50" s="526">
        <f t="shared" si="114"/>
        <v>-3</v>
      </c>
      <c r="AS50" s="526"/>
      <c r="AT50" s="526"/>
      <c r="AU50" s="526"/>
      <c r="AV50" s="529" t="str">
        <f>AF50</f>
        <v>Túnez</v>
      </c>
      <c r="AW50" s="526">
        <f>COUNTIF(AG48:AG51,AG50)</f>
        <v>4</v>
      </c>
      <c r="AX50" s="526">
        <f>(AY50*$AT$12)+(BE50*$AT$11)</f>
        <v>11000</v>
      </c>
      <c r="AY50" s="527">
        <f>RANK(AZ50,AZ48:AZ51,1)</f>
        <v>1</v>
      </c>
      <c r="AZ50" s="527">
        <f>SUM(IF(AND(AG50=AG51,AN50=AN51,AL50=AL51),BD50,0),IF(AND(AG50=AG48,AN50=AN48,AL50=AL48),BA50,0),IF(AND(AG50=AG49,AN50=AN49,AL50=AL49),BB50,0))</f>
        <v>0</v>
      </c>
      <c r="BA50" s="527">
        <f>I48</f>
        <v>0</v>
      </c>
      <c r="BB50" s="527">
        <f>I51</f>
        <v>0</v>
      </c>
      <c r="BC50" s="527">
        <v>0</v>
      </c>
      <c r="BD50" s="527">
        <f>H47</f>
        <v>0</v>
      </c>
      <c r="BE50" s="527">
        <f>RANK(BF50,BF48:BF51,1)</f>
        <v>1</v>
      </c>
      <c r="BF50" s="527">
        <f>SUM(IF(AND(AG50=AG51,AN50=AN51,AL50=AL51),BJ50,0),IF(AND(AG50=AG48,AN50=AN48,AL50=AL48),BG50,0),IF(AND(AG50=AG49,AN50=AN49,AL50=AL49),BH50,0))</f>
        <v>0</v>
      </c>
      <c r="BG50" s="527">
        <f>BA50-BC48</f>
        <v>0</v>
      </c>
      <c r="BH50" s="527">
        <f>BB50-BC49</f>
        <v>0</v>
      </c>
      <c r="BI50" s="527">
        <v>0</v>
      </c>
      <c r="BJ50" s="527">
        <f>BD50-BC51</f>
        <v>0</v>
      </c>
      <c r="BL50" s="523">
        <f t="shared" si="115"/>
        <v>3</v>
      </c>
      <c r="BM50" s="523" t="s">
        <v>166</v>
      </c>
      <c r="BN50" s="523">
        <f>IF(AH50=0,-($AT$13*VLOOKUP(AF50,Tabla3[[ZfP4b()8G6b·$55Ma-t·%fv-ttyZxR-.R*+Fd]:[N!"kvfjM.%&amp;gk5kfmfvv)/%;V$&amp;VW]],2,FALSE)),AG50*$AT$7+AN50*$AT$8+AL50*$AT$9+AX50-($AT$13*VLOOKUP(AF50,Tabla3[[ZfP4b()8G6b·$55Ma-t·%fv-ttyZxR-.R*+Fd]:[N!"kvfjM.%&amp;gk5kfmfvv)/%;V$&amp;VW]],2,FALSE)/100))</f>
        <v>-3</v>
      </c>
      <c r="BO50" s="523" t="str">
        <f t="shared" si="116"/>
        <v>Túnez</v>
      </c>
      <c r="BP50" s="523">
        <f t="shared" si="117"/>
        <v>-3</v>
      </c>
      <c r="BR50" s="523">
        <v>3</v>
      </c>
      <c r="BS50" s="523" t="str">
        <f t="shared" si="118"/>
        <v>Túnez</v>
      </c>
      <c r="BT50" s="523">
        <f t="shared" si="119"/>
        <v>0</v>
      </c>
      <c r="BU50" s="528">
        <f t="shared" si="120"/>
        <v>100</v>
      </c>
      <c r="BV50" s="523">
        <f t="shared" si="121"/>
        <v>0</v>
      </c>
      <c r="BW50" s="523">
        <f t="shared" si="122"/>
        <v>0</v>
      </c>
      <c r="BX50" s="523" t="e">
        <f>IF($BY$48=$CA$47,$DC$5:$DC$8,IF($BY$48=$CB$47,$DD$5:$DD$7,IF(OR($BY$48=$CC$47,$BY$48=$CG$47),$DG$5:$DG$6,IF($BY$48=$CE$47,$DF$5:$DF$7,(IF($BY$48=$CF$47,$DH$5:$DH$6,$DK$5))))))</f>
        <v>#VALUE!</v>
      </c>
      <c r="BZ50" s="526">
        <v>3</v>
      </c>
      <c r="CA50" s="526">
        <f t="array" ref="CA50">IF(AND($BT$48:$BT$51=$BT$50,$BU$48:$BU$51&lt;510,$AN$48:$AN$51=$AN$50,$BW$48:$BW$51=$BW$50),1,0)</f>
        <v>1</v>
      </c>
      <c r="CB50" s="526">
        <f t="array" ref="CB50">IF(AND($BT$48:$BT$50=$BT$50,$BU$48:$BU$50&lt;510,$BT$50&lt;&gt;$BT$51),1,0)</f>
        <v>0</v>
      </c>
      <c r="CC50" s="526">
        <f t="array" ref="CC50">IF(AND($BT$50:$BT$51=$BT$50,$BU$50:$BU$51&lt;510,$BT$50&lt;&gt;$BT$49),1,0)</f>
        <v>0</v>
      </c>
      <c r="CD50" s="526">
        <f t="array" ref="CD50">IF(OR(AND($BT$50&lt;&gt;$BT$49,$BT$50&lt;&gt;$BT$51),AND($BT$50&lt;&gt;$BT$49,$BT$50=$BT$51,$BU$50&gt;510,$BU$51&gt;510)),1,0)</f>
        <v>0</v>
      </c>
      <c r="CE50" s="526">
        <f t="array" ref="CE50">IF(AND($BT$49:$BT$51=$BT$49,$BU$49:$BU$51&lt;510,$BT$48&lt;&gt;$BT$50),1,0)</f>
        <v>0</v>
      </c>
      <c r="CF50" s="526">
        <f t="array" ref="CF50">IF(AND($BT$49:$BT$50=$BT$50,$BU$49:$BU$50&lt;510,$BT$50&lt;&gt;$BT$48,$BT$50&lt;&gt;$BT$51),1,0)</f>
        <v>0</v>
      </c>
      <c r="CG50" s="526">
        <f t="array" ref="CG50">IF(AND($BT$50:$BT$51=$BT$50,$BU$50:$BU$51&lt;510,$BT$50&lt;&gt;$BT$49),1,0)</f>
        <v>0</v>
      </c>
      <c r="CH50" s="526">
        <f t="array" ref="CH50">IF(AND($BT$50&lt;&gt;$BT$49,$BT$50&lt;&gt;$BT$51),1,0)</f>
        <v>0</v>
      </c>
      <c r="CI50" s="526">
        <f t="array" ref="CI50">IF(AND($BT$48:$BT$51=$BT$48,$BU$48:$BU$51&lt;510,$BV$50:$BV$51=$BV$50,$BV$49&lt;&gt;$BV$50),1,0)</f>
        <v>0</v>
      </c>
      <c r="CJ50" s="526">
        <f t="array" ref="CJ50">IF(AND($BT$48:$BT$51=$BT$48,$BU$48:$BU$51&lt;510,$BV$48:$BV$51=$BV$48,$BW$50=$BW$51,$BW$49&lt;&gt;$BW$50),1,0)</f>
        <v>0</v>
      </c>
      <c r="CK50" s="526">
        <f t="array" ref="CK50">IF(AND($BT$48:$BT$50=$BT$50,$BU$48:$BU$49&lt;510,$BU$50&gt;510),1,0)</f>
        <v>0</v>
      </c>
      <c r="CL50" s="526">
        <f t="array" ref="CL50">IF(AND($BT$49&lt;&gt;$BT$48,$BT$49:$BT$51=$BT$50,$BU$49&gt;510,$BU$50:$BU$51&lt;510),1,0)</f>
        <v>0</v>
      </c>
      <c r="CM50" s="526">
        <f t="array" ref="CM50">IF(AND($BT$49&lt;&gt;$BT$48,$BT$49:$BT$51=$BT$49,$BU$51&gt;510,$BU$49:$BU$50&lt;510),1,0)</f>
        <v>0</v>
      </c>
      <c r="CN50" s="526">
        <f t="array" ref="CN50">IF(AND($BT$50&lt;&gt;$BT$51,$BT$48:$BT$50=$BT$50,$BU$48&gt;510,$BU$49:$BU$50&lt;510),1,0)</f>
        <v>0</v>
      </c>
      <c r="CO50" s="526">
        <f t="array" ref="CO50">IF(AND($BT$48:$BT$51=$BT$49,$BU$49:$BU$51&lt;510,$BU$48&lt;&gt;$BU$50),1,0)</f>
        <v>0</v>
      </c>
      <c r="CP50" s="526">
        <f t="array" ref="CP50">IF(AND($BT$48:$BT$51=$BT$50,$BU$48:$BU$50&lt;510,$BU$50&lt;&gt;$BU$51),1,0)</f>
        <v>0</v>
      </c>
      <c r="CQ50" s="526">
        <f t="array" ref="CQ50">IF(AND($BT$48:$BT$51=$BT$50,$BU$48:$BU$49&gt;510,$BU$50:$BU$51&lt;510,$BV$48:$BV$51=$BV$50,$BW$48&gt;$BW$49,$BW$49&gt;$BW$50,$BW$50=$BW$51),1,0)</f>
        <v>0</v>
      </c>
      <c r="CR50" s="526">
        <f t="array" ref="CR50">IF(AND($BT$48:$BT$51=$BT$50,$BU$48&gt;510,$BU$49:$BU$50&lt;510,$BU$51&gt;510,$BV$48:$BV$51=$BV$50,$BW$48&gt;$BW$49,$BW$49=$BW$50,$BW$50&gt;$BW$51),1,0)</f>
        <v>0</v>
      </c>
      <c r="CS50" s="526">
        <f t="array" ref="CS50">IF(AND($BT$48:$BT$51=$BT$50,$BU$48:$BU$49&lt;510,$BU$50:$BU$51&gt;510,$BV$48:$BV$51=$BV$50,$BW$48=$BW$49,$BW$49&gt;$BW$50,$BW$50&gt;$BW$51),1,0)</f>
        <v>0</v>
      </c>
      <c r="CT50" s="526">
        <f t="array" ref="CT50">IF(AND($BT$48:$BT$51=$BT$50,$BU$48:$BU$49&gt;510,$BU$50:$BU$51&lt;510,$BV$48:$BV$51=$BV$49,$BW$48&gt;$BW$50,$BW$49:$BW$51=$BW$50),1,0)</f>
        <v>0</v>
      </c>
      <c r="CU50" s="526">
        <f t="array" ref="CU50">IF(AND($BT$48:$BT$51=$BT$50,$BU$48:$BU$49&lt;510,$BU$50:$BU$51&gt;510,$BV$48:$BV$51=$BV$50,$BW$48:$BW$50=$BW$50,$BW$50&gt;$BW$51),1,0)</f>
        <v>0</v>
      </c>
      <c r="CV50" s="526">
        <f t="array" ref="CV50">IF(AND($BT$48:$BT$51=$BT$50,$BU$48&gt;510,$BU$51&gt;510,$BU$49:$BU$50&lt;510,$BV$48:$BV$51=$BV$50,$BW$48&gt;$BW$49:$BW$51,$BW$49:$BW$51=$BW$50),1,0)</f>
        <v>0</v>
      </c>
    </row>
    <row r="51" spans="1:102 8834:8834" ht="15.75" customHeight="1" x14ac:dyDescent="0.3">
      <c r="A51" s="197"/>
      <c r="B51" s="596"/>
      <c r="C51" s="374">
        <v>43279</v>
      </c>
      <c r="D51" s="375">
        <v>0.83333333333333337</v>
      </c>
      <c r="E51" s="376" t="s">
        <v>104</v>
      </c>
      <c r="F51" s="98" t="s">
        <v>177</v>
      </c>
      <c r="G51" s="377"/>
      <c r="H51" s="484"/>
      <c r="I51" s="484"/>
      <c r="J51" s="378"/>
      <c r="K51" s="121" t="s">
        <v>166</v>
      </c>
      <c r="L51" s="205">
        <f t="shared" si="105"/>
        <v>0</v>
      </c>
      <c r="M51" s="206"/>
      <c r="N51" s="43">
        <v>4</v>
      </c>
      <c r="O51" s="44" t="str">
        <f>VLOOKUP(N51,$AD$48:$AF$51,3,0)</f>
        <v>Inglaterra</v>
      </c>
      <c r="P51" s="45">
        <f>VLOOKUP(O51,AF48:AO51,2,FALSE)</f>
        <v>0</v>
      </c>
      <c r="Q51" s="46">
        <f>VLOOKUP(O51,AF48:AO51,3,FALSE)</f>
        <v>0</v>
      </c>
      <c r="R51" s="46">
        <f>VLOOKUP(O51,AF48:AO51,4,FALSE)</f>
        <v>0</v>
      </c>
      <c r="S51" s="46">
        <f>VLOOKUP(O51,AF48:AO51,5,FALSE)</f>
        <v>0</v>
      </c>
      <c r="T51" s="46">
        <f>VLOOKUP(O51,AF48:AO51,6,FALSE)</f>
        <v>0</v>
      </c>
      <c r="U51" s="46">
        <f>VLOOKUP(O51,AF48:AO51,7,FALSE)</f>
        <v>0</v>
      </c>
      <c r="V51" s="46">
        <f>VLOOKUP(O51,AF48:AO51,8,FALSE)</f>
        <v>0</v>
      </c>
      <c r="W51" s="48">
        <f>VLOOKUP(O51,AF48:AO51,9,FALSE)</f>
        <v>0</v>
      </c>
      <c r="X51" s="30">
        <f t="shared" si="108"/>
        <v>100</v>
      </c>
      <c r="Y51" s="218" t="str">
        <f t="shared" si="109"/>
        <v/>
      </c>
      <c r="Z51" s="221"/>
      <c r="AA51" s="31"/>
      <c r="AB51" s="31"/>
      <c r="AC51" s="522">
        <f>VLOOKUP(O51,$AF$48:$AO$51,10,FALSE)</f>
        <v>-4</v>
      </c>
      <c r="AD51" s="526">
        <f t="shared" si="110"/>
        <v>4</v>
      </c>
      <c r="AE51" s="526">
        <f>RANK(AO51,AO48:AO51)</f>
        <v>4</v>
      </c>
      <c r="AF51" s="523" t="s">
        <v>159</v>
      </c>
      <c r="AG51" s="526">
        <f t="shared" si="111"/>
        <v>0</v>
      </c>
      <c r="AH51" s="526">
        <f t="shared" si="112"/>
        <v>0</v>
      </c>
      <c r="AI51" s="526">
        <f t="array" ref="AI51">SUM((F$46:F$51=AF51)*(H$46:H$51&lt;&gt;"")*(I$46:I$51&lt;&gt;"")*(H$46:H$51&gt;I$46:I$51),(K$46:K$51=AF51)*(H$46:H$51&lt;&gt;"")*(I$46:I$51&lt;&gt;"")*(H$46:H$51&lt;I$46:I$51))</f>
        <v>0</v>
      </c>
      <c r="AJ51" s="526">
        <f t="array" ref="AJ51">SUM((F$46:F$51=AF51)*(H$46:H$51&lt;&gt;"")*(I$46:I$51&lt;&gt;"")*(H$46:H$51=I$46:I$51),(K$46:K$51=AF51)*(I$46:I$51&lt;&gt;"")*(H$46:H$51&lt;&gt;"")*(H$46:H$51=I$46:I$51))</f>
        <v>0</v>
      </c>
      <c r="AK51" s="526">
        <f t="array" ref="AK51">SUM((F$46:F$51=AF51)*(I$46:I$51&lt;&gt;"")*(H$46:H$51&lt;&gt;"")*(H$46:H$51&lt;I$46:I$51),(H$46:H$51&lt;&gt;"")*(K$46:K$51=AF51)*(I$46:I$51&lt;&gt;"")*(H$46:H$51&gt;I$46:I$51))</f>
        <v>0</v>
      </c>
      <c r="AL51" s="526">
        <f t="array" ref="AL51">SUMIFS($H$46:$H$51,$F$46:$F$51,AF51,$H$46:$H$51,"&lt;&gt;",$I$46:$I$51,"&lt;&gt;")+SUMIFS($I$46:$I$51,$K$46:$K$51,AF51,$H$46:$H$51,"&lt;&gt;",$I$46:$I$51,"&lt;&gt;")</f>
        <v>0</v>
      </c>
      <c r="AM51" s="526">
        <f t="array" ref="AM51">SUMIFS($H$46:$H$51,$K$46:$K$51,AF51,$H$46:$H$51,"&lt;&gt;",$I$46:$I$51,"&lt;&gt;")+SUMIFS($I$46:$I$51,$F$46:$F$51,AF51,$H$46:$H$51,"&lt;&gt;",$I$46:$I$51,"&lt;&gt;")</f>
        <v>0</v>
      </c>
      <c r="AN51" s="526">
        <f t="shared" si="113"/>
        <v>0</v>
      </c>
      <c r="AO51" s="526">
        <f>IF(AH51=0,-($AT$13*VLOOKUP(AF51,Tabla3[[ZfP4b()8G6b·$55Ma-t·%fv-ttyZxR-.R*+Fd]:[N!"kvfjM.%&amp;gk5kfmfvv)/%;V$&amp;VW]],2,FALSE)),AG51*$AT$7+AN51*$AT$8+AL51*$AT$9+AX51-($AT$13*VLOOKUP(AF51,Tabla3[[ZfP4b()8G6b·$55Ma-t·%fv-ttyZxR-.R*+Fd]:[N!"kvfjM.%&amp;gk5kfmfvv)/%;V$&amp;VW]],2,FALSE)/100))</f>
        <v>-4</v>
      </c>
      <c r="AP51" s="526">
        <f>AE51</f>
        <v>4</v>
      </c>
      <c r="AQ51" s="526"/>
      <c r="AR51" s="526">
        <f t="shared" si="114"/>
        <v>-4</v>
      </c>
      <c r="AS51" s="526"/>
      <c r="AT51" s="526"/>
      <c r="AU51" s="526"/>
      <c r="AV51" s="529" t="str">
        <f>AF51</f>
        <v>Inglaterra</v>
      </c>
      <c r="AW51" s="526">
        <f>COUNTIF(AG48:AG51,AG51)</f>
        <v>4</v>
      </c>
      <c r="AX51" s="526">
        <f>(AY51*$AT$12)+(BE51*$AT$11)</f>
        <v>11000</v>
      </c>
      <c r="AY51" s="527">
        <f>RANK(AZ51,AZ48:AZ51,1)</f>
        <v>1</v>
      </c>
      <c r="AZ51" s="527">
        <f>SUM(IF(AND(AG51=AG48,AN51=AN48,AL51=AL48),BA51,0),IF(AND(AG51=AG49,AN51=AN49,AL51=AL49),BB51,0),IF(AND(AG51=AG50,AN51=AN50,AL51=AL50),BC51,0))</f>
        <v>0</v>
      </c>
      <c r="BA51" s="527">
        <f>H50</f>
        <v>0</v>
      </c>
      <c r="BB51" s="527">
        <f>H49</f>
        <v>0</v>
      </c>
      <c r="BC51" s="527">
        <f>I47</f>
        <v>0</v>
      </c>
      <c r="BD51" s="527">
        <v>0</v>
      </c>
      <c r="BE51" s="527">
        <f>RANK(BF51,BF48:BF51,1)</f>
        <v>1</v>
      </c>
      <c r="BF51" s="527">
        <f>SUM(IF(AND(AG51=AG48,AN51=AN48,AL51=AL48),BG51,0),IF(AND(AG51=AG49,AN51=AN49,AL51=AL49),BH51,0),IF(AND(AG51=AG50,AN51=AN50,AL51=AL50),BI51,0))</f>
        <v>0</v>
      </c>
      <c r="BG51" s="527">
        <f>BA51-BD48</f>
        <v>0</v>
      </c>
      <c r="BH51" s="527">
        <f>BB51-BD49</f>
        <v>0</v>
      </c>
      <c r="BI51" s="527">
        <f>BC51-BD50</f>
        <v>0</v>
      </c>
      <c r="BJ51" s="527">
        <v>0</v>
      </c>
      <c r="BL51" s="523">
        <f t="shared" si="115"/>
        <v>4</v>
      </c>
      <c r="BM51" s="523" t="s">
        <v>159</v>
      </c>
      <c r="BN51" s="523">
        <f>IF(AH51=0,-($AT$13*VLOOKUP(AF51,Tabla3[[ZfP4b()8G6b·$55Ma-t·%fv-ttyZxR-.R*+Fd]:[N!"kvfjM.%&amp;gk5kfmfvv)/%;V$&amp;VW]],2,FALSE)),AG51*$AT$7+AN51*$AT$8+AL51*$AT$9+AX51-($AT$13*VLOOKUP(AF51,Tabla3[[ZfP4b()8G6b·$55Ma-t·%fv-ttyZxR-.R*+Fd]:[N!"kvfjM.%&amp;gk5kfmfvv)/%;V$&amp;VW]],2,FALSE)/100))</f>
        <v>-4</v>
      </c>
      <c r="BO51" s="523" t="str">
        <f t="shared" si="116"/>
        <v>Inglaterra</v>
      </c>
      <c r="BP51" s="523">
        <f t="shared" si="117"/>
        <v>-4</v>
      </c>
      <c r="BR51" s="523">
        <v>4</v>
      </c>
      <c r="BS51" s="523" t="str">
        <f t="shared" si="118"/>
        <v>Inglaterra</v>
      </c>
      <c r="BT51" s="523">
        <f t="shared" si="119"/>
        <v>0</v>
      </c>
      <c r="BU51" s="528">
        <f t="shared" si="120"/>
        <v>100</v>
      </c>
      <c r="BV51" s="523">
        <f t="shared" si="121"/>
        <v>0</v>
      </c>
      <c r="BW51" s="523">
        <f t="shared" si="122"/>
        <v>0</v>
      </c>
      <c r="BX51" s="523" t="e">
        <f>IF($BY$48=$CA$47,$DC$5:$DC$8,IF(OR($BY$48=$CC$47,$BY$48=$CG$47),$DG$5:$DG$6,IF($BY$48=$CE$47,$DF$5:$DF$7,$DL$5)))</f>
        <v>#VALUE!</v>
      </c>
      <c r="BZ51" s="526">
        <v>4</v>
      </c>
      <c r="CA51" s="526">
        <f t="array" ref="CA51">IF(AND($BT$48:$BT$51=$BT$51,$BU$48:$BU$51&lt;510,$AN$48:$AN$51=$AN$51,$BW$48:$BW$51=$BW$51),1,0)</f>
        <v>1</v>
      </c>
      <c r="CB51" s="526">
        <f t="array" ref="CB51">IF(AND($BT$48:$BT$50=$BT$48,$BU$48:$BU$50&lt;510,$BU$51&gt;510,$BT$48&lt;&gt;$BT$51),1,0)</f>
        <v>0</v>
      </c>
      <c r="CC51" s="526">
        <f t="array" ref="CC51">IF(AND($BT$50:$BT$51=$BT$50,$BU$50:$BU$51&lt;510,$BT$50&lt;&gt;$BT$49),1,0)</f>
        <v>0</v>
      </c>
      <c r="CD51" s="526">
        <f t="array" ref="CD51">IF(AND($BT$51&lt;&gt;$BT$49,$BT$51&lt;&gt;$BT$48),1,0)</f>
        <v>0</v>
      </c>
      <c r="CE51" s="526">
        <f t="array" ref="CE51">IF(AND($BT$49:$BT$51=$BT$49,$BU$49:$BU$51&lt;510,$BT$48&lt;&gt;$BT$51),1,0)</f>
        <v>0</v>
      </c>
      <c r="CF51" s="526">
        <f t="array" ref="CF51">IF(AND($BT$51&lt;&gt;$BT$49,$BT$51&lt;&gt;$BT$48),1,0)</f>
        <v>0</v>
      </c>
      <c r="CG51" s="526">
        <f t="array" ref="CG51">IF(AND($BT$50:$BT$51=$BT$50,$BU$50:$BU$51&lt;510,$BT$50&lt;&gt;$BT$49),1,0)</f>
        <v>0</v>
      </c>
      <c r="CH51" s="526">
        <f t="array" ref="CH51">IF(AND($BT$51&lt;&gt;$BT$49,$BT$51&lt;&gt;$BT$48),1,0)</f>
        <v>0</v>
      </c>
      <c r="CI51" s="526">
        <f t="array" ref="CI51">IF(AND($BT$48:$BT$51=$BT$48,$BU$48:$BU$51&lt;510,$BV$50:$BV$51=$BV$51,$BV$49&lt;&gt;$BV$51),1,0)</f>
        <v>0</v>
      </c>
      <c r="CJ51" s="526">
        <f t="array" ref="CJ51">IF(AND($BT$48:$BT$51=$BT$48,$BU$48:$BU$51&lt;510,$BV$48:$BV$51=$BV$48,$BW$50=$BW$51,$BW$49&lt;&gt;$BW$50),1,0)</f>
        <v>0</v>
      </c>
      <c r="CK51" s="526">
        <f t="array" ref="CK51">IF(AND($BT$48:$BT$50=$BT$48,$BU$48:$BU$49&lt;510,$BT$50&lt;&gt;$BT$51),1,0)</f>
        <v>0</v>
      </c>
      <c r="CL51" s="526">
        <f t="array" ref="CL51">IF(AND($BT$49&lt;&gt;$BT$48,$BT$49:$BT$51=$BT$50,$BU$49&gt;510,$BU$50:$BU$51&lt;510),1,0)</f>
        <v>0</v>
      </c>
      <c r="CM51" s="526">
        <f t="array" ref="CM51">IF(AND($BT$49&lt;&gt;$BT$48,$BT$49:$BT$51=$BT$49,$BU$51&gt;510,$BU$49:$BU$50&lt;510),1,0)</f>
        <v>0</v>
      </c>
      <c r="CN51" s="526">
        <f t="array" ref="CN51">IF(AND($BT$51&lt;&gt;$BT$49,$BT$51&lt;&gt;$BT$50),1,0)</f>
        <v>0</v>
      </c>
      <c r="CO51" s="526">
        <f t="array" ref="CO51">IF(AND($BT$48:$BT$51=$BT$49,$BU$49:$BU$51&lt;510,$BU$48&lt;&gt;$BU$51),1,0)</f>
        <v>0</v>
      </c>
      <c r="CP51" s="526">
        <f t="array" ref="CP51">IF(AND($BT$48:$BT$51=$BT$48,$BU$48:$BU$50&lt;510,$BU$50&lt;&gt;$BU$51),1,0)</f>
        <v>0</v>
      </c>
      <c r="CQ51" s="526">
        <f t="array" ref="CQ51">IF(AND($BT$48:$BT$51=$BT$51,$BU$48:$BU$49&gt;510,$BU$50:$BU$51&lt;510,$BV$48:$BV$51=$BV$51,$BW$48&gt;$BW$49,$BW$49&gt;$BW$51,$BW$50=$BW$51),1,0)</f>
        <v>0</v>
      </c>
      <c r="CR51" s="526">
        <f t="array" ref="CR51">IF(AND($BT$48:$BT$51=$BT$49,$BU$48&gt;510,$BU$49:$BU$50&lt;510,$BU$51&gt;510,$BV$48:$BV$51=$BV$51,$BW$48&gt;$BW$51,$BW$49=$BW$50,$BW$49&gt;$BW$51),1,0)</f>
        <v>0</v>
      </c>
      <c r="CS51" s="526">
        <f t="array" ref="CS51">IF(AND($BT$48:$BT$51=$BT$51,$BU$48:$BU$49&lt;510,$BU$50:$BU$51&gt;510,$BV$48:$BV$51=$BV$51,$BW$48=$BW$49,$BW$49&gt;$BW$50,$BW$50&gt;$BW$51),1,0)</f>
        <v>0</v>
      </c>
      <c r="CT51" s="526">
        <f t="array" ref="CT51">IF(AND($BT$48:$BT$51=$BT$51,$BU$48:$BU$49&gt;510,$BU$50:$BU$51&lt;510,$BV$48:$BV$51=$BV$51,$BW$48&gt;$BW$51,$BW$49:$BW$51=$BW$51),1,0)</f>
        <v>0</v>
      </c>
      <c r="CU51" s="526">
        <f t="array" ref="CU51">IF(AND($BT$48:$BT$51=$BT$51,$BU$48:$BU$49&lt;510,$BU$50:$BU$51&gt;510,$BV$48:$BV$51=$BV$51,$BW$48:$BW$50=$BW$50,$BW$48:$BW$50&gt;$BW$51),1,0)</f>
        <v>0</v>
      </c>
      <c r="CV51" s="526">
        <f t="array" ref="CV51">IF(AND($BT$48:$BT$51=$BT$51,$BU$48&gt;510,$BU$51&gt;510,$BU$49:$BU$50&lt;510,$BV$48:$BV$51=$BV$51,$BW$48&gt;$BW$49:$BW$51,$BW$49:$BW$51=$BW$51),1,0)</f>
        <v>0</v>
      </c>
    </row>
    <row r="52" spans="1:102 8834:8834" ht="7.5" customHeight="1" x14ac:dyDescent="0.3">
      <c r="A52" s="197"/>
      <c r="B52" s="229"/>
      <c r="C52" s="230"/>
      <c r="D52" s="231"/>
      <c r="E52" s="232"/>
      <c r="F52" s="83"/>
      <c r="G52" s="206"/>
      <c r="H52" s="233"/>
      <c r="I52" s="233"/>
      <c r="J52" s="234"/>
      <c r="K52" s="105"/>
      <c r="L52" s="205"/>
      <c r="M52" s="206"/>
      <c r="N52" s="28"/>
      <c r="O52" s="27"/>
      <c r="P52" s="56"/>
      <c r="Q52" s="28"/>
      <c r="R52" s="28"/>
      <c r="S52" s="28"/>
      <c r="T52" s="28"/>
      <c r="U52" s="28"/>
      <c r="V52" s="28"/>
      <c r="W52" s="28"/>
      <c r="X52" s="30"/>
      <c r="Y52" s="30"/>
      <c r="Z52" s="30"/>
      <c r="AA52" s="30"/>
      <c r="AB52" s="30"/>
      <c r="AC52" s="522"/>
      <c r="AD52" s="526"/>
      <c r="AE52" s="526"/>
      <c r="AG52" s="526"/>
      <c r="AH52" s="526"/>
      <c r="AI52" s="526"/>
      <c r="AJ52" s="526"/>
      <c r="AK52" s="526"/>
      <c r="AL52" s="526"/>
      <c r="AM52" s="526"/>
      <c r="AN52" s="526"/>
      <c r="AO52" s="526"/>
      <c r="AP52" s="526"/>
      <c r="AQ52" s="526"/>
      <c r="AR52" s="526"/>
      <c r="AS52" s="526"/>
      <c r="AT52" s="526"/>
      <c r="AU52" s="526"/>
      <c r="AV52" s="529"/>
      <c r="AW52" s="526"/>
      <c r="AX52" s="526"/>
      <c r="AY52" s="527"/>
      <c r="AZ52" s="527"/>
      <c r="BA52" s="527"/>
      <c r="BB52" s="527"/>
      <c r="BC52" s="527"/>
      <c r="BD52" s="527"/>
      <c r="BE52" s="527"/>
      <c r="BF52" s="527"/>
      <c r="BG52" s="527"/>
      <c r="BH52" s="527"/>
      <c r="BI52" s="527"/>
      <c r="BJ52" s="527"/>
      <c r="BU52" s="528"/>
    </row>
    <row r="53" spans="1:102 8834:8834" ht="15.75" customHeight="1" x14ac:dyDescent="0.3">
      <c r="A53" s="197"/>
      <c r="B53" s="597" t="s">
        <v>108</v>
      </c>
      <c r="C53" s="379">
        <v>43270</v>
      </c>
      <c r="D53" s="380">
        <v>0.58333333333333337</v>
      </c>
      <c r="E53" s="381" t="s">
        <v>333</v>
      </c>
      <c r="F53" s="99" t="s">
        <v>150</v>
      </c>
      <c r="G53" s="382"/>
      <c r="H53" s="485"/>
      <c r="I53" s="485"/>
      <c r="J53" s="382"/>
      <c r="K53" s="122" t="s">
        <v>165</v>
      </c>
      <c r="L53" s="205">
        <f t="shared" ref="L53:L58" si="123">IF(NOT(OR(ISBLANK(H53),ISBLANK(I53))),1,0)</f>
        <v>0</v>
      </c>
      <c r="M53" s="206"/>
      <c r="N53" s="383" t="s">
        <v>109</v>
      </c>
      <c r="O53" s="384"/>
      <c r="P53" s="384"/>
      <c r="Q53" s="384"/>
      <c r="R53" s="384"/>
      <c r="S53" s="384"/>
      <c r="T53" s="384"/>
      <c r="U53" s="384"/>
      <c r="V53" s="384"/>
      <c r="W53" s="385"/>
      <c r="X53" s="31"/>
      <c r="Y53" s="542" t="s">
        <v>336</v>
      </c>
      <c r="Z53" s="542"/>
      <c r="AA53" s="542"/>
      <c r="AB53" s="31"/>
      <c r="AC53" s="522"/>
      <c r="AD53" s="526"/>
      <c r="AE53" s="526" t="s">
        <v>110</v>
      </c>
      <c r="AG53" s="526"/>
      <c r="AH53" s="526"/>
      <c r="AI53" s="526"/>
      <c r="AJ53" s="526"/>
      <c r="AK53" s="526"/>
      <c r="AL53" s="526"/>
      <c r="AM53" s="526"/>
      <c r="AN53" s="526"/>
      <c r="AO53" s="526"/>
      <c r="AP53" s="526"/>
      <c r="AQ53" s="526"/>
      <c r="AR53" s="526"/>
      <c r="AS53" s="526"/>
      <c r="AT53" s="526"/>
      <c r="AU53" s="526"/>
      <c r="AV53" s="522" t="str">
        <f>CONCATENATE(N53," - GOLAVERAGE")</f>
        <v>Grupo H - GOLAVERAGE</v>
      </c>
      <c r="AW53" s="526"/>
      <c r="AX53" s="526"/>
      <c r="AY53" s="543" t="s">
        <v>49</v>
      </c>
      <c r="AZ53" s="543"/>
      <c r="BA53" s="543"/>
      <c r="BB53" s="543"/>
      <c r="BC53" s="543"/>
      <c r="BD53" s="543"/>
      <c r="BE53" s="543" t="s">
        <v>48</v>
      </c>
      <c r="BF53" s="543"/>
      <c r="BG53" s="543"/>
      <c r="BH53" s="543"/>
      <c r="BI53" s="543"/>
      <c r="BJ53" s="543"/>
      <c r="BU53" s="528"/>
      <c r="BZ53" s="526" t="s">
        <v>314</v>
      </c>
      <c r="CA53" s="526">
        <f>SUM(CA55:CA58)</f>
        <v>4</v>
      </c>
      <c r="CB53" s="526">
        <f t="shared" ref="CB53:CX53" si="124">SUM(CB55:CB58)</f>
        <v>0</v>
      </c>
      <c r="CC53" s="526">
        <f t="shared" si="124"/>
        <v>0</v>
      </c>
      <c r="CD53" s="526">
        <f t="shared" si="124"/>
        <v>0</v>
      </c>
      <c r="CE53" s="526">
        <f t="shared" si="124"/>
        <v>0</v>
      </c>
      <c r="CF53" s="526">
        <f t="shared" si="124"/>
        <v>0</v>
      </c>
      <c r="CG53" s="526">
        <f t="shared" si="124"/>
        <v>0</v>
      </c>
      <c r="CH53" s="526">
        <f t="shared" si="124"/>
        <v>0</v>
      </c>
      <c r="CI53" s="526">
        <f t="shared" si="124"/>
        <v>0</v>
      </c>
      <c r="CJ53" s="526">
        <f t="shared" si="124"/>
        <v>0</v>
      </c>
      <c r="CK53" s="526">
        <f t="shared" si="124"/>
        <v>0</v>
      </c>
      <c r="CL53" s="526">
        <f t="shared" si="124"/>
        <v>0</v>
      </c>
      <c r="CM53" s="526">
        <f t="shared" si="124"/>
        <v>0</v>
      </c>
      <c r="CN53" s="526">
        <f t="shared" si="124"/>
        <v>0</v>
      </c>
      <c r="CO53" s="526">
        <f t="shared" si="124"/>
        <v>0</v>
      </c>
      <c r="CP53" s="526">
        <f t="shared" si="124"/>
        <v>0</v>
      </c>
      <c r="CQ53" s="526">
        <f t="shared" si="124"/>
        <v>0</v>
      </c>
      <c r="CR53" s="526">
        <f t="shared" si="124"/>
        <v>0</v>
      </c>
      <c r="CS53" s="526">
        <f t="shared" si="124"/>
        <v>0</v>
      </c>
      <c r="CT53" s="526">
        <f t="shared" si="124"/>
        <v>0</v>
      </c>
      <c r="CU53" s="526">
        <f t="shared" si="124"/>
        <v>0</v>
      </c>
      <c r="CV53" s="526">
        <f t="shared" si="124"/>
        <v>0</v>
      </c>
      <c r="CW53" s="526">
        <f t="shared" si="124"/>
        <v>0</v>
      </c>
      <c r="CX53" s="526">
        <f t="shared" si="124"/>
        <v>0</v>
      </c>
    </row>
    <row r="54" spans="1:102 8834:8834" ht="15" customHeight="1" x14ac:dyDescent="0.3">
      <c r="A54" s="197"/>
      <c r="B54" s="598"/>
      <c r="C54" s="386">
        <v>43270</v>
      </c>
      <c r="D54" s="387">
        <v>0.70833333333333337</v>
      </c>
      <c r="E54" s="388" t="s">
        <v>104</v>
      </c>
      <c r="F54" s="100" t="s">
        <v>161</v>
      </c>
      <c r="G54" s="389"/>
      <c r="H54" s="485"/>
      <c r="I54" s="485"/>
      <c r="J54" s="389"/>
      <c r="K54" s="123" t="s">
        <v>175</v>
      </c>
      <c r="L54" s="205">
        <f t="shared" si="123"/>
        <v>0</v>
      </c>
      <c r="M54" s="206"/>
      <c r="N54" s="390" t="s">
        <v>26</v>
      </c>
      <c r="O54" s="391" t="s">
        <v>6</v>
      </c>
      <c r="P54" s="392" t="s">
        <v>12</v>
      </c>
      <c r="Q54" s="392" t="s">
        <v>7</v>
      </c>
      <c r="R54" s="392" t="s">
        <v>8</v>
      </c>
      <c r="S54" s="392" t="s">
        <v>4</v>
      </c>
      <c r="T54" s="392" t="s">
        <v>9</v>
      </c>
      <c r="U54" s="392" t="s">
        <v>10</v>
      </c>
      <c r="V54" s="392" t="s">
        <v>11</v>
      </c>
      <c r="W54" s="393" t="s">
        <v>14</v>
      </c>
      <c r="X54" s="277">
        <f>COUNTIF(X55:X58,"&lt;100")</f>
        <v>0</v>
      </c>
      <c r="Y54" s="542"/>
      <c r="Z54" s="542"/>
      <c r="AA54" s="542"/>
      <c r="AB54" s="31"/>
      <c r="AC54" s="522"/>
      <c r="AD54" s="524"/>
      <c r="AE54" s="524" t="s">
        <v>16</v>
      </c>
      <c r="AF54" s="534" t="s">
        <v>6</v>
      </c>
      <c r="AG54" s="524" t="s">
        <v>17</v>
      </c>
      <c r="AH54" s="524" t="s">
        <v>7</v>
      </c>
      <c r="AI54" s="524" t="s">
        <v>8</v>
      </c>
      <c r="AJ54" s="524" t="s">
        <v>4</v>
      </c>
      <c r="AK54" s="524" t="s">
        <v>9</v>
      </c>
      <c r="AL54" s="524" t="s">
        <v>10</v>
      </c>
      <c r="AM54" s="524" t="s">
        <v>11</v>
      </c>
      <c r="AN54" s="524" t="s">
        <v>14</v>
      </c>
      <c r="AO54" s="524" t="s">
        <v>18</v>
      </c>
      <c r="AP54" s="524" t="s">
        <v>16</v>
      </c>
      <c r="AQ54" s="526"/>
      <c r="AR54" s="526"/>
      <c r="AS54" s="526"/>
      <c r="AT54" s="526"/>
      <c r="AU54" s="526"/>
      <c r="AV54" s="524" t="s">
        <v>6</v>
      </c>
      <c r="AW54" s="530" t="s">
        <v>50</v>
      </c>
      <c r="AX54" s="531" t="s">
        <v>53</v>
      </c>
      <c r="AY54" s="530" t="s">
        <v>52</v>
      </c>
      <c r="AZ54" s="530" t="s">
        <v>47</v>
      </c>
      <c r="BA54" s="531" t="str">
        <f>AV55</f>
        <v>Polonia</v>
      </c>
      <c r="BB54" s="531" t="str">
        <f>AV56</f>
        <v>Senegal</v>
      </c>
      <c r="BC54" s="531" t="str">
        <f>AV57</f>
        <v>Colombia</v>
      </c>
      <c r="BD54" s="531" t="str">
        <f>AV58</f>
        <v>Japón</v>
      </c>
      <c r="BE54" s="530" t="s">
        <v>52</v>
      </c>
      <c r="BF54" s="530" t="s">
        <v>47</v>
      </c>
      <c r="BG54" s="531" t="str">
        <f>BA54</f>
        <v>Polonia</v>
      </c>
      <c r="BH54" s="531" t="str">
        <f t="shared" ref="BH54:BJ54" si="125">BB54</f>
        <v>Senegal</v>
      </c>
      <c r="BI54" s="531" t="str">
        <f t="shared" si="125"/>
        <v>Colombia</v>
      </c>
      <c r="BJ54" s="531" t="str">
        <f t="shared" si="125"/>
        <v>Japón</v>
      </c>
      <c r="BL54" s="525"/>
      <c r="BM54" s="525" t="s">
        <v>315</v>
      </c>
      <c r="BN54" s="525"/>
      <c r="BO54" s="525" t="s">
        <v>316</v>
      </c>
      <c r="BP54" s="525"/>
      <c r="BR54" s="525"/>
      <c r="BS54" s="525" t="s">
        <v>6</v>
      </c>
      <c r="BT54" s="525" t="s">
        <v>17</v>
      </c>
      <c r="BU54" s="535" t="s">
        <v>317</v>
      </c>
      <c r="BV54" s="525" t="s">
        <v>14</v>
      </c>
      <c r="BW54" s="525" t="s">
        <v>318</v>
      </c>
      <c r="BZ54" s="526" t="s">
        <v>319</v>
      </c>
      <c r="CA54" s="526" t="s">
        <v>320</v>
      </c>
      <c r="CB54" s="526" t="s">
        <v>321</v>
      </c>
      <c r="CC54" s="526" t="s">
        <v>322</v>
      </c>
      <c r="CD54" s="526" t="s">
        <v>323</v>
      </c>
      <c r="CE54" s="526" t="s">
        <v>324</v>
      </c>
      <c r="CF54" s="526" t="s">
        <v>325</v>
      </c>
      <c r="CG54" s="526" t="s">
        <v>326</v>
      </c>
      <c r="CH54" s="526" t="s">
        <v>327</v>
      </c>
      <c r="CI54" s="526" t="s">
        <v>322</v>
      </c>
      <c r="CJ54" s="526" t="s">
        <v>322</v>
      </c>
      <c r="CK54" s="526" t="s">
        <v>323</v>
      </c>
      <c r="CL54" s="526" t="s">
        <v>326</v>
      </c>
      <c r="CM54" s="526" t="s">
        <v>325</v>
      </c>
      <c r="CN54" s="526" t="s">
        <v>325</v>
      </c>
      <c r="CO54" s="526" t="s">
        <v>324</v>
      </c>
      <c r="CP54" s="526" t="s">
        <v>321</v>
      </c>
      <c r="CQ54" s="526" t="s">
        <v>326</v>
      </c>
      <c r="CR54" s="526" t="s">
        <v>325</v>
      </c>
      <c r="CS54" s="526" t="s">
        <v>323</v>
      </c>
      <c r="CT54" s="526" t="s">
        <v>326</v>
      </c>
      <c r="CU54" s="526" t="s">
        <v>323</v>
      </c>
      <c r="CV54" s="526" t="s">
        <v>325</v>
      </c>
    </row>
    <row r="55" spans="1:102 8834:8834" ht="15" customHeight="1" x14ac:dyDescent="0.3">
      <c r="A55" s="197"/>
      <c r="B55" s="598"/>
      <c r="C55" s="386">
        <v>43275</v>
      </c>
      <c r="D55" s="387">
        <v>0.83333333333333337</v>
      </c>
      <c r="E55" s="388" t="s">
        <v>105</v>
      </c>
      <c r="F55" s="100" t="s">
        <v>150</v>
      </c>
      <c r="G55" s="389"/>
      <c r="H55" s="485"/>
      <c r="I55" s="485"/>
      <c r="J55" s="389"/>
      <c r="K55" s="123" t="s">
        <v>161</v>
      </c>
      <c r="L55" s="205">
        <f t="shared" si="123"/>
        <v>0</v>
      </c>
      <c r="M55" s="206"/>
      <c r="N55" s="50">
        <v>1</v>
      </c>
      <c r="O55" s="49" t="str">
        <f>VLOOKUP(N55,$AD$55:$AF$58,3,0)</f>
        <v>Polonia</v>
      </c>
      <c r="P55" s="41">
        <f>VLOOKUP(O55,AF55:AO58,2,FALSE)</f>
        <v>0</v>
      </c>
      <c r="Q55" s="41">
        <f>VLOOKUP(O55,AF55:AO58,3,FALSE)</f>
        <v>0</v>
      </c>
      <c r="R55" s="41">
        <f>VLOOKUP(O55,AF55:AO58,4,FALSE)</f>
        <v>0</v>
      </c>
      <c r="S55" s="41">
        <f>VLOOKUP(O55,AF55:AO58,5,FALSE)</f>
        <v>0</v>
      </c>
      <c r="T55" s="41">
        <f>VLOOKUP(O55,AF55:AO58,6,FALSE)</f>
        <v>0</v>
      </c>
      <c r="U55" s="41">
        <f>VLOOKUP(O55,AF55:AO58,7,FALSE)</f>
        <v>0</v>
      </c>
      <c r="V55" s="41">
        <f>VLOOKUP(O55,AF55:AO58,8,FALSE)</f>
        <v>0</v>
      </c>
      <c r="W55" s="51">
        <f>VLOOKUP(O55,AF55:AO58,9,FALSE)</f>
        <v>0</v>
      </c>
      <c r="X55" s="30">
        <f>IF(SUM($AH$55:$AH$58)=12,MIN(ABS(BP54-BP55),ABS(BP55-BP56)),100)</f>
        <v>100</v>
      </c>
      <c r="Y55" s="218" t="str">
        <f>IF(AND(X55&gt;=0,X55&lt;90),VLOOKUP(N55,$BL$55:$BM$58,2,0),"")</f>
        <v/>
      </c>
      <c r="Z55" s="221"/>
      <c r="AA55" s="31"/>
      <c r="AB55" s="31"/>
      <c r="AC55" s="522">
        <f>VLOOKUP(O55,$AF$55:$AO$58,10,FALSE)</f>
        <v>-1</v>
      </c>
      <c r="AD55" s="526">
        <f>RANK(AR55,$AR$55:$AR$58)</f>
        <v>1</v>
      </c>
      <c r="AE55" s="526">
        <f>RANK(AO55,AO55:AO58)</f>
        <v>1</v>
      </c>
      <c r="AF55" s="523" t="s">
        <v>150</v>
      </c>
      <c r="AG55" s="526">
        <f>AI55*3+AJ55*1+AK55*0</f>
        <v>0</v>
      </c>
      <c r="AH55" s="526">
        <f>COUNTIFS($F$53:$F$58,AF55,$H$53:$H$58,"&lt;&gt;",$I$53:$I$58,"&lt;&gt;")+COUNTIFS($K$53:$K$58,AF55,$I$53:$I$58,"&lt;&gt;",$H$53:$H$58,"&lt;&gt;")</f>
        <v>0</v>
      </c>
      <c r="AI55" s="526">
        <f t="array" ref="AI55">SUM((F$53:F$58=AF55)*(H$53:H$58&lt;&gt;"")*(I$53:I$58&lt;&gt;"")*(H$53:H$58&gt;I$53:I$58),(K$53:K$58=AF55)*(H$53:H$58&lt;&gt;"")*(I$53:I$58&lt;&gt;"")*(H$53:H$58&lt;I$53:I$58))</f>
        <v>0</v>
      </c>
      <c r="AJ55" s="526">
        <f t="array" ref="AJ55">SUM((F$53:F$58=AF55)*(H$53:H$58&lt;&gt;"")*(I$53:I$58&lt;&gt;"")*(H$53:H$58=I$53:I$58),(K$53:K$58=AF55)*(H$53:H$58&lt;&gt;"")*(I$53:I$58&lt;&gt;"")*(H$53:H$58=I$53:I$58))</f>
        <v>0</v>
      </c>
      <c r="AK55" s="526">
        <f t="array" ref="AK55">SUM((F$53:F$58=AF55)*(I$53:I$58&lt;&gt;"")*(H$53:H$58&lt;&gt;"")*(H$53:H$58&lt;I$53:I$58),(H$53:H$58&lt;&gt;"")*(K$53:K$58=AF55)*(I$53:I$58&lt;&gt;"")*(H$53:H$58&gt;I$53:I$58))</f>
        <v>0</v>
      </c>
      <c r="AL55" s="526">
        <f t="array" ref="AL55">SUMIFS($H$53:$H$58,$F$53:$F$58,AF55,$H$53:$H$58,"&lt;&gt;",$I$53:$I$58,"&lt;&gt;")+SUMIFS($I$53:$I$58,$K$53:$K$58,AF55,$H$53:$H$58,"&lt;&gt;",$I$53:$I$58,"&lt;&gt;")</f>
        <v>0</v>
      </c>
      <c r="AM55" s="526">
        <f t="array" ref="AM55">SUMIFS($H$53:$H$58,$K$53:$K$58,AF55,$H$53:$H$58,"&lt;&gt;",$I$53:$I$58,"&lt;&gt;")+SUMIFS($I$53:$I$58,$F$53:$F$58,AF55,$H$53:$H$58,"&lt;&gt;",$I$53:$I$58,"&lt;&gt;")</f>
        <v>0</v>
      </c>
      <c r="AN55" s="526">
        <f>AL55-AM55</f>
        <v>0</v>
      </c>
      <c r="AO55" s="526">
        <f>IF(AH55=0,-($AT$13*VLOOKUP(AF55,Tabla3[[ZfP4b()8G6b·$55Ma-t·%fv-ttyZxR-.R*+Fd]:[N!"kvfjM.%&amp;gk5kfmfvv)/%;V$&amp;VW]],2,FALSE)),AG55*$AT$7+AN55*$AT$8+AL55*$AT$9+AX55-($AT$13*VLOOKUP(AF55,Tabla3[[ZfP4b()8G6b·$55Ma-t·%fv-ttyZxR-.R*+Fd]:[N!"kvfjM.%&amp;gk5kfmfvv)/%;V$&amp;VW]],2,FALSE)/100))</f>
        <v>-1</v>
      </c>
      <c r="AP55" s="526">
        <f>AE55</f>
        <v>1</v>
      </c>
      <c r="AQ55" s="526"/>
      <c r="AR55" s="526">
        <f>IFERROR(AO55-VLOOKUP(AF55,$Y$55:$Z$58,2,0),AO55)</f>
        <v>-1</v>
      </c>
      <c r="AS55" s="526"/>
      <c r="AT55" s="526"/>
      <c r="AU55" s="526"/>
      <c r="AV55" s="529" t="str">
        <f>AF55</f>
        <v>Polonia</v>
      </c>
      <c r="AW55" s="526">
        <f>COUNTIF(AG55:AG58,AG55)</f>
        <v>4</v>
      </c>
      <c r="AX55" s="526">
        <f>(AY55*$AT$12)+(BE55*$AT$11)</f>
        <v>11000</v>
      </c>
      <c r="AY55" s="527">
        <f>RANK(AZ55,AZ55:AZ58,1)</f>
        <v>1</v>
      </c>
      <c r="AZ55" s="527">
        <f>SUM(IF(AND(AG55=AG56,AN55=AN56,AL55=AL56),BB55,0),IF(AND(AG55=AG57,AN55=AN57,AL55=AL57),BC55,0),IF(AND(AG55=AG58,AN55=AN58,AL55,AL58),BD55,0))</f>
        <v>0</v>
      </c>
      <c r="BA55" s="527">
        <v>0</v>
      </c>
      <c r="BB55" s="527">
        <f>H53</f>
        <v>0</v>
      </c>
      <c r="BC55" s="527">
        <f>H55</f>
        <v>0</v>
      </c>
      <c r="BD55" s="527">
        <f>I57</f>
        <v>0</v>
      </c>
      <c r="BE55" s="527">
        <f>RANK(BF55,BF55:BF58,1)</f>
        <v>1</v>
      </c>
      <c r="BF55" s="527">
        <f>SUM(IF(AND(AG55=AG56,AN55=AN56,AL55=AL56),BH55,0),IF(AND(AG55=AG57,AN55=AN57,AL55=AL57),BI55,0),IF(AND(AG55=AG58,AN55=AN58,AL55=AL58),BJ55,0))</f>
        <v>0</v>
      </c>
      <c r="BG55" s="527">
        <v>0</v>
      </c>
      <c r="BH55" s="527">
        <f>BB55-BA56</f>
        <v>0</v>
      </c>
      <c r="BI55" s="527">
        <f>BC55-BA57</f>
        <v>0</v>
      </c>
      <c r="BJ55" s="527">
        <f>BD55-BA58</f>
        <v>0</v>
      </c>
      <c r="BL55" s="523">
        <f>RANK(BN55,$BN$55:$BN$58)</f>
        <v>1</v>
      </c>
      <c r="BM55" s="523" t="s">
        <v>150</v>
      </c>
      <c r="BN55" s="523">
        <f>IF(AH55=0,-($AT$13*VLOOKUP(AF55,Tabla3[[ZfP4b()8G6b·$55Ma-t·%fv-ttyZxR-.R*+Fd]:[N!"kvfjM.%&amp;gk5kfmfvv)/%;V$&amp;VW]],2,FALSE)),AG55*$AT$7+AN55*$AT$8+AL55*$AT$9+AX55-($AT$13*VLOOKUP(AF55,Tabla3[[ZfP4b()8G6b·$55Ma-t·%fv-ttyZxR-.R*+Fd]:[N!"kvfjM.%&amp;gk5kfmfvv)/%;V$&amp;VW]],2,FALSE)/100))</f>
        <v>-1</v>
      </c>
      <c r="BO55" s="523" t="str">
        <f>VLOOKUP(N55,$AE$55:$AF$58,2,0)</f>
        <v>Polonia</v>
      </c>
      <c r="BP55" s="523">
        <f>VLOOKUP($BO55,$AF$55:$AO$58,10,FALSE)</f>
        <v>-1</v>
      </c>
      <c r="BR55" s="523">
        <v>1</v>
      </c>
      <c r="BS55" s="523" t="str">
        <f>VLOOKUP(BR55,$AD$55:$AF$58,3,0)</f>
        <v>Polonia</v>
      </c>
      <c r="BT55" s="523">
        <f>VLOOKUP(BS55,$AF$55:$AO$58,2,FALSE)</f>
        <v>0</v>
      </c>
      <c r="BU55" s="528">
        <f>IF(SUM($AH$55:$AH$58)=12,MIN(ABS(BP54-BP55),ABS(BP55-BP56)),100)</f>
        <v>100</v>
      </c>
      <c r="BV55" s="523">
        <f>VLOOKUP(BS55,$AF$55:$AO$58,9,FALSE)</f>
        <v>0</v>
      </c>
      <c r="BW55" s="523">
        <f>VLOOKUP(BS55,$AF$55:$AO$58,7,FALSE)</f>
        <v>0</v>
      </c>
      <c r="BX55" s="523" t="e">
        <f>IF($BY$55=$CA$54,$DC$5:$DC$8,IF($BY$55=$CB$54,$DD$5:$DD$7,IF(OR($BY$55=$CC$54,$BY$55=$CD$54),$DE$5:$DE$6,$DI$5)))</f>
        <v>#VALUE!</v>
      </c>
      <c r="BY55" s="526" t="str">
        <f>IFERROR(HLOOKUP(4,CA53:CX54,2,0),CH54)</f>
        <v>COM_1</v>
      </c>
      <c r="BZ55" s="526">
        <v>1</v>
      </c>
      <c r="CA55" s="526">
        <f t="array" ref="CA55">IF(AND($BT$55:$BT$58=$BT$55,$BU$55:$BU$58&lt;580,$AN$55:$AN$58=$AN$55,$BW$55:$BW$58=$BW$55),1,0)</f>
        <v>1</v>
      </c>
      <c r="CB55" s="526">
        <f t="array" ref="CB55">IF(AND($BT$55:$BT$57=$BT$55,$BU$55:$BU$57&lt;580,$BT$55&lt;&gt;$BT$58),1,0)</f>
        <v>0</v>
      </c>
      <c r="CC55" s="526">
        <f t="array" ref="CC55">IF(AND($BT$55:$BT$56=$BT$55,$BU$55:$BU$56&lt;580,$BT$55&lt;&gt;$BT$57),1,0)</f>
        <v>0</v>
      </c>
      <c r="CD55" s="526">
        <f t="array" ref="CD55">IF(AND($BT$55:$BT$56=$BT$55,$BU$55:$BU$56&lt;580,$BT$55&lt;&gt;$BT$57),1,0)</f>
        <v>0</v>
      </c>
      <c r="CE55" s="526">
        <f t="array" ref="CE55">IF(AND($BT$56:$BT$58=$BT$56,$BU$56:$BU$58&lt;580,$BT$55&lt;&gt;$BT$56),1,0)</f>
        <v>0</v>
      </c>
      <c r="CF55" s="526">
        <f t="array" ref="CF55">IF(AND($BT$55&lt;&gt;$BT$56,$BT$55&lt;&gt;$BT$58),1,0)</f>
        <v>0</v>
      </c>
      <c r="CG55" s="526">
        <f t="array" ref="CG55">IF(AND($BT$55&lt;&gt;$BT$56,$BT$55&lt;&gt;$BT$58),1,0)</f>
        <v>0</v>
      </c>
      <c r="CH55" s="526">
        <f t="array" ref="CH55">IF(AND($BT$55&lt;&gt;$BT$56,$BT$55&lt;&gt;$BT$58),1,0)</f>
        <v>0</v>
      </c>
      <c r="CI55" s="526">
        <f t="array" ref="CI55">IF(AND($BT$55:$BT$58=$BT$55,$BU$55:$BU$58&lt;580,$BV$55:$BV$56=$BV$55,$BV$55&lt;&gt;$BV$57),1,0)</f>
        <v>0</v>
      </c>
      <c r="CJ55" s="526">
        <f t="array" ref="CJ55">IF(AND($BT$55:$BT$58=$BT$55,$BU$55:$BU$58&lt;580,$BV$55:$BV$58=$BV$55,$BW$55=$BW$56,$BW$55&lt;&gt;$BW$57),1,0)</f>
        <v>0</v>
      </c>
      <c r="CK55" s="526">
        <f t="array" ref="CK55">IF(AND($BT$55:$BT$57=$BT$55,$BU$55:$BU$56&lt;580,$BU$57&gt;580),1,0)</f>
        <v>0</v>
      </c>
      <c r="CL55" s="526">
        <f t="array" ref="CL55">IF(AND($BT$55&lt;&gt;$BT$56,$BT$55&lt;&gt;$BT$57),1,0)</f>
        <v>0</v>
      </c>
      <c r="CM55" s="526">
        <f t="array" ref="CM55">IF(AND($BT$55&lt;&gt;$BT$56,$BT$55&lt;&gt;$BT$57),1,0)</f>
        <v>0</v>
      </c>
      <c r="CN55" s="526">
        <f t="array" ref="CN55">IF(AND($BT$55&lt;&gt;$BT$58,$BT$55:$BT$57=$BT$55,$BU$55&gt;580,$BU$56:$BU$57&lt;580),1,0)</f>
        <v>0</v>
      </c>
      <c r="CO55" s="526">
        <f t="array" ref="CO55">IF(AND($BT$55:$BT$58=$BT$55,$BU$56:$BU$58&lt;580,$BU$55&lt;&gt;$BU$56),1,0)</f>
        <v>0</v>
      </c>
      <c r="CP55" s="526">
        <f t="array" ref="CP55">IF(AND($BT$55:$BT$58=$BT$55,$BU$55:$BU$57&lt;580,$BU$55&lt;&gt;$BU$58),1,0)</f>
        <v>0</v>
      </c>
      <c r="CQ55" s="526">
        <f t="array" ref="CQ55">IF(AND($BT$55:$BT$58=$BT$55,$BU$55:$BU$56&gt;580,$BU$57:$BU$58&lt;580,$BV$55:$BV$58=$BV$55,$BW$55&gt;$BW$56,$BW$55&gt;$BW$57,$BW$55&gt;$BW$58),1,0)</f>
        <v>0</v>
      </c>
      <c r="CR55" s="526">
        <f t="array" ref="CR55">IF(AND($BT$55:$BT$58=$BT$55,$BU$55&gt;580,$BU$56:$BU$57&lt;580,$BU$58&gt;580,$BV$55:$BV$58=$BV$55,$BW$55&gt;$BW$56,$BW$55&gt;$BW$57,$BW$55&gt;$BW$58),1,0)</f>
        <v>0</v>
      </c>
      <c r="CS55" s="526">
        <f t="array" ref="CS55">IF(AND($BT$55:$BT$58=$BT$55,$BU$55:$BU$56&lt;580,$BU$57:$BU$58&gt;580,$BV$55:$BV$58=$BV$55,$BW$55=$BW$56,$BW$55&gt;$BW$57,$BW$55&gt;$BW$58),1,0)</f>
        <v>0</v>
      </c>
      <c r="CT55" s="526">
        <f t="array" ref="CT55">IF(AND($BT$55:$BT$58=$BT$55,$BU$55:$BU$56&gt;580,$BU$57:$BU$58&lt;580,$BV$55:$BV$58=$BV$55,$BW$55&gt;$BW$56,$BW$56:$BW$58=$BW$56),1,0)</f>
        <v>0</v>
      </c>
      <c r="CU55" s="526">
        <f t="array" ref="CU55">IF(AND($BT$55:$BT$58=$BT$55,$BU$55:$BU$56&lt;580,$BU$57:$BU$58&gt;580,$BV$55:$BV$58=$BV$55,$BW$55:$BW$57=$BW$55,$BW$55&gt;$BW$58),1,0)</f>
        <v>0</v>
      </c>
      <c r="CV55" s="526">
        <f t="array" ref="CV55">IF(AND($BT$55:$BT$58=$BT$55,$BU$55&gt;580,$BU$58&gt;580,$BU$56:$BU$57&lt;580,$BV$55:$BV$58=$BV$55,$BW$55&gt;$BW$56:$BW$58),1,0)</f>
        <v>0</v>
      </c>
    </row>
    <row r="56" spans="1:102 8834:8834" ht="15" customHeight="1" x14ac:dyDescent="0.3">
      <c r="A56" s="197"/>
      <c r="B56" s="598"/>
      <c r="C56" s="386">
        <v>43275</v>
      </c>
      <c r="D56" s="387">
        <v>0.70833333333333337</v>
      </c>
      <c r="E56" s="388" t="s">
        <v>101</v>
      </c>
      <c r="F56" s="100" t="s">
        <v>175</v>
      </c>
      <c r="G56" s="389"/>
      <c r="H56" s="485"/>
      <c r="I56" s="485"/>
      <c r="J56" s="389"/>
      <c r="K56" s="123" t="s">
        <v>165</v>
      </c>
      <c r="L56" s="205">
        <f t="shared" si="123"/>
        <v>0</v>
      </c>
      <c r="M56" s="206"/>
      <c r="N56" s="50">
        <v>2</v>
      </c>
      <c r="O56" s="49" t="str">
        <f>VLOOKUP(N56,$AD$55:$AF$58,3,0)</f>
        <v>Senegal</v>
      </c>
      <c r="P56" s="41">
        <f>VLOOKUP(O56,AF55:AO58,2,FALSE)</f>
        <v>0</v>
      </c>
      <c r="Q56" s="41">
        <f>VLOOKUP(O56,AF55:AO58,3,FALSE)</f>
        <v>0</v>
      </c>
      <c r="R56" s="41">
        <f>VLOOKUP(O56,AF55:AO58,4,FALSE)</f>
        <v>0</v>
      </c>
      <c r="S56" s="41">
        <f>VLOOKUP(O56,AF55:AO58,5,FALSE)</f>
        <v>0</v>
      </c>
      <c r="T56" s="41">
        <f>VLOOKUP(O56,AF55:AO58,6,FALSE)</f>
        <v>0</v>
      </c>
      <c r="U56" s="41">
        <f>VLOOKUP(O56,AF55:AO58,7,FALSE)</f>
        <v>0</v>
      </c>
      <c r="V56" s="41">
        <f>VLOOKUP(O56,AF55:AO58,8,FALSE)</f>
        <v>0</v>
      </c>
      <c r="W56" s="51">
        <f>VLOOKUP(O56,AF55:AO58,9,FALSE)</f>
        <v>0</v>
      </c>
      <c r="X56" s="30">
        <f t="shared" ref="X56:X58" si="126">IF(SUM($AH$55:$AH$58)=12,MIN(ABS(BP55-BP56),ABS(BP56-BP57)),100)</f>
        <v>100</v>
      </c>
      <c r="Y56" s="218" t="str">
        <f t="shared" ref="Y56:Y58" si="127">IF(AND(X56&gt;=0,X56&lt;90),VLOOKUP(N56,$BL$55:$BM$58,2,0),"")</f>
        <v/>
      </c>
      <c r="Z56" s="221"/>
      <c r="AA56" s="31"/>
      <c r="AB56" s="31"/>
      <c r="AC56" s="522">
        <f>VLOOKUP(O56,$AF$55:$AO$58,10,FALSE)</f>
        <v>-2</v>
      </c>
      <c r="AD56" s="526">
        <f t="shared" ref="AD56:AD58" si="128">RANK(AR56,$AR$55:$AR$58)</f>
        <v>2</v>
      </c>
      <c r="AE56" s="526">
        <f>RANK(AO56,AO55:AO58)</f>
        <v>2</v>
      </c>
      <c r="AF56" s="523" t="s">
        <v>165</v>
      </c>
      <c r="AG56" s="526">
        <f t="shared" ref="AG56:AG58" si="129">AI56*3+AJ56*1+AK56*0</f>
        <v>0</v>
      </c>
      <c r="AH56" s="526">
        <f t="shared" ref="AH56:AH58" si="130">COUNTIFS($F$53:$F$58,AF56,$H$53:$H$58,"&lt;&gt;",$I$53:$I$58,"&lt;&gt;")+COUNTIFS($K$53:$K$58,AF56,$I$53:$I$58,"&lt;&gt;",$H$53:$H$58,"&lt;&gt;")</f>
        <v>0</v>
      </c>
      <c r="AI56" s="526">
        <f t="array" ref="AI56">SUM((F$53:F$58=AF56)*(H$53:H$58&lt;&gt;"")*(I$53:I$58&lt;&gt;"")*(H$53:H$58&gt;I$53:I$58),(K$53:K$58=AF56)*(H$53:H$58&lt;&gt;"")*(I$53:I$58&lt;&gt;"")*(H$53:H$58&lt;I$53:I$58))</f>
        <v>0</v>
      </c>
      <c r="AJ56" s="526">
        <f t="array" ref="AJ56">SUM((F$53:F$58=AF56)*(H$53:H$58&lt;&gt;"")*(I$53:I$58&lt;&gt;"")*(H$53:H$58=I$53:I$58),(K$53:K$58=AF56)*(H$53:H$58&lt;&gt;"")*(I$53:I$58&lt;&gt;"")*(H$53:H$58=I$53:I$58))</f>
        <v>0</v>
      </c>
      <c r="AK56" s="526">
        <f t="array" ref="AK56">SUM((F$53:F$58=AF56)*(I$53:I$58&lt;&gt;"")*(H$53:H$58&lt;&gt;"")*(H$53:H$58&lt;I$53:I$58),(H$53:H$58&lt;&gt;"")*(K$53:K$58=AF56)*(I$53:I$58&lt;&gt;"")*(H$53:H$58&gt;I$53:I$58))</f>
        <v>0</v>
      </c>
      <c r="AL56" s="526">
        <f t="array" ref="AL56">SUMIFS($H$53:$H$58,$F$53:$F$58,AF56,$H$53:$H$58,"&lt;&gt;",$I$53:$I$58,"&lt;&gt;")+SUMIFS($I$53:$I$58,$K$53:$K$58,AF56,$H$53:$H$58,"&lt;&gt;",$I$53:$I$58,"&lt;&gt;")</f>
        <v>0</v>
      </c>
      <c r="AM56" s="526">
        <f t="array" ref="AM56">SUMIFS($H$53:$H$58,$K$53:$K$58,AF56,$H$53:$H$58,"&lt;&gt;",$I$53:$I$58,"&lt;&gt;")+SUMIFS($I$53:$I$58,$F$53:$F$58,AF56,$H$53:$H$58,"&lt;&gt;",$I$53:$I$58,"&lt;&gt;")</f>
        <v>0</v>
      </c>
      <c r="AN56" s="526">
        <f t="shared" ref="AN56:AN58" si="131">AL56-AM56</f>
        <v>0</v>
      </c>
      <c r="AO56" s="526">
        <f>IF(AH56=0,-($AT$13*VLOOKUP(AF56,Tabla3[[ZfP4b()8G6b·$55Ma-t·%fv-ttyZxR-.R*+Fd]:[N!"kvfjM.%&amp;gk5kfmfvv)/%;V$&amp;VW]],2,FALSE)),AG56*$AT$7+AN56*$AT$8+AL56*$AT$9+AX56-($AT$13*VLOOKUP(AF56,Tabla3[[ZfP4b()8G6b·$55Ma-t·%fv-ttyZxR-.R*+Fd]:[N!"kvfjM.%&amp;gk5kfmfvv)/%;V$&amp;VW]],2,FALSE)/100))</f>
        <v>-2</v>
      </c>
      <c r="AP56" s="526">
        <f>AE56</f>
        <v>2</v>
      </c>
      <c r="AQ56" s="526"/>
      <c r="AR56" s="526">
        <f t="shared" ref="AR56:AR58" si="132">IFERROR(AO56-VLOOKUP(AF56,$Y$55:$Z$58,2,0),AO56)</f>
        <v>-2</v>
      </c>
      <c r="AS56" s="526"/>
      <c r="AT56" s="526"/>
      <c r="AU56" s="526"/>
      <c r="AV56" s="529" t="str">
        <f t="shared" ref="AV56:AV58" si="133">AF56</f>
        <v>Senegal</v>
      </c>
      <c r="AW56" s="526">
        <f>COUNTIF(AG55:AG58,AG56)</f>
        <v>4</v>
      </c>
      <c r="AX56" s="526">
        <f>(AY56*$AT$12)+(BE56*$AT$11)</f>
        <v>11000</v>
      </c>
      <c r="AY56" s="527">
        <f>RANK(AZ56,AZ55:AZ58,1)</f>
        <v>1</v>
      </c>
      <c r="AZ56" s="527">
        <f>SUM(IF(AND(AG56=AG57,AN56=AN57,AL56=AL57),BC56,0),IF(AND(AG56=AG58,AN56=AN58,AL56=AL58),BD56,0),IF(AND(AG56=AG55,AN55=AN58,AL55=AL58),BA56,0))</f>
        <v>0</v>
      </c>
      <c r="BA56" s="527">
        <f>I53</f>
        <v>0</v>
      </c>
      <c r="BB56" s="527">
        <v>0</v>
      </c>
      <c r="BC56" s="527">
        <f>H58</f>
        <v>0</v>
      </c>
      <c r="BD56" s="527">
        <f>I56</f>
        <v>0</v>
      </c>
      <c r="BE56" s="527">
        <f>RANK(BF56,BF55:BF58,1)</f>
        <v>1</v>
      </c>
      <c r="BF56" s="527">
        <f>SUM(IF(AND(AG56=AG57,AN56=AN57,AL56=AL57),BI56,0),IF(AND(AG56=AG58,AN56=AN58,AL56=AL58),BJ56,0),IF(AND(AG56=AG55,AN56=AN55,AL56=AL55),BG56,0))</f>
        <v>0</v>
      </c>
      <c r="BG56" s="527">
        <f>BA56-BB55</f>
        <v>0</v>
      </c>
      <c r="BH56" s="527">
        <v>0</v>
      </c>
      <c r="BI56" s="527">
        <f>BC56-BB57</f>
        <v>0</v>
      </c>
      <c r="BJ56" s="527">
        <f>BD56-BB58</f>
        <v>0</v>
      </c>
      <c r="BL56" s="523">
        <f t="shared" ref="BL56:BL58" si="134">RANK(BN56,$BN$55:$BN$58)</f>
        <v>2</v>
      </c>
      <c r="BM56" s="523" t="s">
        <v>165</v>
      </c>
      <c r="BN56" s="523">
        <f>IF(AH56=0,-($AT$13*VLOOKUP(AF56,Tabla3[[ZfP4b()8G6b·$55Ma-t·%fv-ttyZxR-.R*+Fd]:[N!"kvfjM.%&amp;gk5kfmfvv)/%;V$&amp;VW]],2,FALSE)),AG56*$AT$7+AN56*$AT$8+AL56*$AT$9+AX56-($AT$13*VLOOKUP(AF56,Tabla3[[ZfP4b()8G6b·$55Ma-t·%fv-ttyZxR-.R*+Fd]:[N!"kvfjM.%&amp;gk5kfmfvv)/%;V$&amp;VW]],2,FALSE)/100))</f>
        <v>-2</v>
      </c>
      <c r="BO56" s="523" t="str">
        <f t="shared" ref="BO56:BO58" si="135">VLOOKUP(N56,$AE$55:$AF$58,2,0)</f>
        <v>Senegal</v>
      </c>
      <c r="BP56" s="523">
        <f t="shared" ref="BP56:BP58" si="136">VLOOKUP($BO56,$AF$55:$AO$58,10,FALSE)</f>
        <v>-2</v>
      </c>
      <c r="BR56" s="523">
        <v>2</v>
      </c>
      <c r="BS56" s="523" t="str">
        <f t="shared" ref="BS56:BS58" si="137">VLOOKUP(BR56,$AD$55:$AF$58,3,0)</f>
        <v>Senegal</v>
      </c>
      <c r="BT56" s="523">
        <f t="shared" ref="BT56:BT58" si="138">VLOOKUP(BS56,$AF$55:$AO$58,2,FALSE)</f>
        <v>0</v>
      </c>
      <c r="BU56" s="528">
        <f t="shared" ref="BU56:BU58" si="139">IF(SUM($AH$55:$AH$58)=12,MIN(ABS(BP55-BP56),ABS(BP56-BP57)),100)</f>
        <v>100</v>
      </c>
      <c r="BV56" s="523">
        <f t="shared" ref="BV56:BV58" si="140">VLOOKUP(BS56,$AF$55:$AO$58,9,FALSE)</f>
        <v>0</v>
      </c>
      <c r="BW56" s="523">
        <f t="shared" ref="BW56:BW58" si="141">VLOOKUP(BS56,$AF$55:$AO$58,7,FALSE)</f>
        <v>0</v>
      </c>
      <c r="BX56" s="523" t="e">
        <f>IF($BY$55=$CA$54,$DC$5:$DC$8,IF($BY$55=$CB$54,$DD$5:$DD$7,IF(OR($BY$55=$CC$54,$BY$55=$CD$54),$DE$5:$DE$6,IF($BY$55=$CE$54,$DF$5:$DF$7,(IF($BY$55=$CF$54,$DH$5:$DH$6,$DJ$5))))))</f>
        <v>#VALUE!</v>
      </c>
      <c r="BZ56" s="526">
        <v>2</v>
      </c>
      <c r="CA56" s="526">
        <f t="array" ref="CA56">IF(AND($BT$55:$BT$58=$BT$56,$BU$55:$BU$58&lt;580,$AN$55:$AN$58=$AN$56,$BW$55:$BW$58=$BW$56),1,0)</f>
        <v>1</v>
      </c>
      <c r="CB56" s="526">
        <f t="array" ref="CB56">IF(AND($BT$55:$BT$57=$BT$56,$BU$55:$BU$57&lt;580,$BT$56&lt;&gt;$BT$58),1,0)</f>
        <v>0</v>
      </c>
      <c r="CC56" s="526">
        <f t="array" ref="CC56">IF(AND($BT$55:$BT$56=$BT$55,$BU$55:$BU$56&lt;580,$BT$55&lt;&gt;$BT$57),1,0)</f>
        <v>0</v>
      </c>
      <c r="CD56" s="526">
        <f t="array" ref="CD56">IF(AND($BT$55:$BT$56=$BT$55,$BU$55:$BU$56&lt;580,$BT$55&lt;&gt;$BT$57),1,0)</f>
        <v>0</v>
      </c>
      <c r="CE56" s="526">
        <f t="array" ref="CE56">IF(AND($BT$56:$BT$58=$BT$56,$BU$56:$BU$58&lt;580,$BT$55&lt;&gt;$BT$56),1,0)</f>
        <v>0</v>
      </c>
      <c r="CF56" s="526">
        <f t="array" ref="CF56">IF(AND($BT$56:$BT$57=$BT$56,$BU$56:$BU$57&lt;580,$BT$56&lt;&gt;$BT$55,$BT$56&lt;&gt;$BT$58),1,0)</f>
        <v>0</v>
      </c>
      <c r="CG56" s="526">
        <f t="array" ref="CG56">IF(AND($BT$56&lt;&gt;$BT$55,$BT$56&lt;&gt;$BT$57),1,0)</f>
        <v>0</v>
      </c>
      <c r="CH56" s="526">
        <f t="array" ref="CH56">IF(AND($BT$56&lt;&gt;$BT$55,$BT$56&lt;&gt;$BT$57),1,0)</f>
        <v>0</v>
      </c>
      <c r="CI56" s="526">
        <f t="array" ref="CI56">IF(AND($BT$55:$BT$58=$BT$55,$BU$55:$BU$58&lt;580,$BV$55:$BV$56=$BV$55,$BV$56&lt;&gt;$BV$57),1,0)</f>
        <v>0</v>
      </c>
      <c r="CJ56" s="526">
        <f t="array" ref="CJ56">IF(AND($BT$55:$BT$58=$BT$55,$BU$55:$BU$58&lt;580,$BV$55:$BV$58=$BV$55,$BW$55=$BW$56,$BW$56&lt;&gt;$BW$57),1,0)</f>
        <v>0</v>
      </c>
      <c r="CK56" s="526">
        <f t="array" ref="CK56">IF(AND($BT$55:$BT$57=$BT$56,$BU$55:$BU$56&lt;580,$BU$57&gt;580),1,0)</f>
        <v>0</v>
      </c>
      <c r="CL56" s="526">
        <f t="array" ref="CL56">IF(AND($BT$56&lt;&gt;$BT$55,$BT$56:$BT$58=$BT$56,$BU$56&gt;580,$BU$57:$BU$58&lt;580),1,0)</f>
        <v>0</v>
      </c>
      <c r="CM56" s="526">
        <f t="array" ref="CM56">IF(AND($BT$56&lt;&gt;$BT$55,$BT$56:$BT$58=$BT$56,$BU$58&gt;580,$BU$56:$BU$57&lt;580),1,0)</f>
        <v>0</v>
      </c>
      <c r="CN56" s="526">
        <f t="array" ref="CN56">IF(AND($BT$56&lt;&gt;$BT$58,$BT$55:$BT$57=$BT$56,$BU$55&gt;580,$BU$56:$BU$57&lt;580),1,0)</f>
        <v>0</v>
      </c>
      <c r="CO56" s="526">
        <f t="array" ref="CO56">IF(AND($BT$55:$BT$58=$BT$56,$BU$56:$BU$58&lt;580,$BU$55&lt;&gt;$BU$56),1,0)</f>
        <v>0</v>
      </c>
      <c r="CP56" s="526">
        <f t="array" ref="CP56">IF(AND($BT$55:$BT$58=$BT$56,$BU$55:$BU$57&lt;580,$BU$56&lt;&gt;$BU$58),1,0)</f>
        <v>0</v>
      </c>
      <c r="CQ56" s="526">
        <f t="array" ref="CQ56">IF(AND($BT$55:$BT$58=$BT$56,$BU$55:$BU$56&gt;580,$BU$57:$BU$58&lt;580,$BV$55:$BV$58=$BV$56,$BW$55&gt;$BW$56,$BW$56&gt;$BW$57,$BW$56&gt;$BW$58),1,0)</f>
        <v>0</v>
      </c>
      <c r="CR56" s="526">
        <f t="array" ref="CR56">IF(AND($BT$55:$BT$58=$BT$56,$BU$55&gt;580,$BU$56:$BU$57&lt;580,$BU$58&gt;580,$BV$55:$BV$58=$BV$56,$BW$55&gt;$BW$56,$BW$56=$BW$57,$BW$56&gt;$BW$58),1,0)</f>
        <v>0</v>
      </c>
      <c r="CS56" s="526">
        <f t="array" ref="CS56">IF(AND($BT$55:$BT$58=$BT$56,$BU$55:$BU$56&lt;580,$BU$57:$BU$58&gt;580,$BV$55:$BV$58=$BV$56,$BW$55=$BW$56,$BW$56&gt;$BW$57,$BW$56&gt;$BW$58),1,0)</f>
        <v>0</v>
      </c>
      <c r="CT56" s="526">
        <f t="array" ref="CT56">IF(AND($BT$55:$BT$58=$BT$56,$BU$55:$BU$56&gt;580,$BU$57:$BU$58&lt;580,$BV$55:$BV$58=$BV$56,$BW$55&gt;$BW$56,$BW$56:$BW$58=$BW$56),1,0)</f>
        <v>0</v>
      </c>
      <c r="CU56" s="526">
        <f t="array" ref="CU56">IF(AND($BT$55:$BT$58=$BT$56,$BU$55:$BU$56&lt;580,$BU$57:$BU$58&gt;580,$BV$55:$BV$58=$BV$56,$BW$55:$BW$57=$BW$56,$BW$56&gt;$BW$58),1,0)</f>
        <v>0</v>
      </c>
      <c r="CV56" s="526">
        <f t="array" ref="CV56">IF(AND($BT$55:$BT$58=$BT$56,$BU$55&gt;580,$BU$58&gt;580,$BU$56:$BU$57&lt;580,$BV$55:$BV$58=$BV$56,$BW$55&gt;$BW$56:$BW$58,$BW$56:$BW$58=$BW$56),1,0)</f>
        <v>0</v>
      </c>
    </row>
    <row r="57" spans="1:102 8834:8834" ht="15" customHeight="1" x14ac:dyDescent="0.3">
      <c r="A57" s="197"/>
      <c r="B57" s="598"/>
      <c r="C57" s="386">
        <v>43279</v>
      </c>
      <c r="D57" s="387">
        <v>0.66666666666666663</v>
      </c>
      <c r="E57" s="388" t="s">
        <v>364</v>
      </c>
      <c r="F57" s="100" t="s">
        <v>175</v>
      </c>
      <c r="G57" s="389"/>
      <c r="H57" s="485"/>
      <c r="I57" s="485"/>
      <c r="J57" s="389"/>
      <c r="K57" s="123" t="s">
        <v>150</v>
      </c>
      <c r="L57" s="205">
        <f t="shared" si="123"/>
        <v>0</v>
      </c>
      <c r="M57" s="206"/>
      <c r="N57" s="42">
        <v>3</v>
      </c>
      <c r="O57" s="40" t="str">
        <f>VLOOKUP(N57,$AD$55:$AF$58,3,0)</f>
        <v>Colombia</v>
      </c>
      <c r="P57" s="41">
        <f>VLOOKUP(O57,AF55:AO58,2,FALSE)</f>
        <v>0</v>
      </c>
      <c r="Q57" s="39">
        <f>VLOOKUP(O57,AF55:AO58,3,FALSE)</f>
        <v>0</v>
      </c>
      <c r="R57" s="39">
        <f>VLOOKUP(O57,AF55:AO58,4,FALSE)</f>
        <v>0</v>
      </c>
      <c r="S57" s="39">
        <f>VLOOKUP(O57,AF55:AO58,5,FALSE)</f>
        <v>0</v>
      </c>
      <c r="T57" s="39">
        <f>VLOOKUP(O57,AF55:AO58,6,FALSE)</f>
        <v>0</v>
      </c>
      <c r="U57" s="39">
        <f>VLOOKUP(O57,AF55:AO58,7,FALSE)</f>
        <v>0</v>
      </c>
      <c r="V57" s="39">
        <f>VLOOKUP(O57,AF55:AO58,8,FALSE)</f>
        <v>0</v>
      </c>
      <c r="W57" s="47">
        <f>VLOOKUP(O57,AF55:AO58,9,FALSE)</f>
        <v>0</v>
      </c>
      <c r="X57" s="30">
        <f t="shared" si="126"/>
        <v>100</v>
      </c>
      <c r="Y57" s="218" t="str">
        <f t="shared" si="127"/>
        <v/>
      </c>
      <c r="Z57" s="221"/>
      <c r="AA57" s="31"/>
      <c r="AB57" s="31"/>
      <c r="AC57" s="522">
        <f>VLOOKUP(O57,$AF$55:$AO$58,10,FALSE)</f>
        <v>-3</v>
      </c>
      <c r="AD57" s="526">
        <f t="shared" si="128"/>
        <v>3</v>
      </c>
      <c r="AE57" s="526">
        <f>RANK(AO57,AO55:AO58)</f>
        <v>3</v>
      </c>
      <c r="AF57" s="523" t="s">
        <v>161</v>
      </c>
      <c r="AG57" s="526">
        <f t="shared" si="129"/>
        <v>0</v>
      </c>
      <c r="AH57" s="526">
        <f t="shared" si="130"/>
        <v>0</v>
      </c>
      <c r="AI57" s="526">
        <f t="array" ref="AI57">SUM((F$53:F$58=AF57)*(H$53:H$58&lt;&gt;"")*(I$53:I$58&lt;&gt;"")*(H$53:H$58&gt;I$53:I$58),(K$53:K$58=AF57)*(H$53:H$58&lt;&gt;"")*(I$53:I$58&lt;&gt;"")*(H$53:H$58&lt;I$53:I$58))</f>
        <v>0</v>
      </c>
      <c r="AJ57" s="526">
        <f t="array" ref="AJ57">SUM((F$53:F$58=AF57)*(H$53:H$58&lt;&gt;"")*(I$53:I$58&lt;&gt;"")*(H$53:H$58=I$53:I$58),(K$53:K$58=AF57)*(H$53:H$58&lt;&gt;"")*(I$53:I$58&lt;&gt;"")*(H$53:H$58=I$53:I$58))</f>
        <v>0</v>
      </c>
      <c r="AK57" s="526">
        <f t="array" ref="AK57">SUM((F$53:F$58=AF57)*(I$53:I$58&lt;&gt;"")*(H$53:H$58&lt;&gt;"")*(H$53:H$58&lt;I$53:I$58),(H$53:H$58&lt;&gt;"")*(K$53:K$58=AF57)*(I$53:I$58&lt;&gt;"")*(H$53:H$58&gt;I$53:I$58))</f>
        <v>0</v>
      </c>
      <c r="AL57" s="526">
        <f t="array" ref="AL57">SUMIFS($H$53:$H$58,$F$53:$F$58,AF57,$H$53:$H$58,"&lt;&gt;",$I$53:$I$58,"&lt;&gt;")+SUMIFS($I$53:$I$58,$K$53:$K$58,AF57,$H$53:$H$58,"&lt;&gt;",$I$53:$I$58,"&lt;&gt;")</f>
        <v>0</v>
      </c>
      <c r="AM57" s="526">
        <f t="array" ref="AM57">SUMIFS($H$53:$H$58,$K$53:$K$58,AF57,$H$53:$H$58,"&lt;&gt;",$I$53:$I$58,"&lt;&gt;")+SUMIFS($I$53:$I$58,$F$53:$F$58,AF57,$H$53:$H$58,"&lt;&gt;",$I$53:$I$58,"&lt;&gt;")</f>
        <v>0</v>
      </c>
      <c r="AN57" s="526">
        <f t="shared" si="131"/>
        <v>0</v>
      </c>
      <c r="AO57" s="526">
        <f>IF(AH57=0,-($AT$13*VLOOKUP(AF57,Tabla3[[ZfP4b()8G6b·$55Ma-t·%fv-ttyZxR-.R*+Fd]:[N!"kvfjM.%&amp;gk5kfmfvv)/%;V$&amp;VW]],2,FALSE)),AG57*$AT$7+AN57*$AT$8+AL57*$AT$9+AX57-($AT$13*VLOOKUP(AF57,Tabla3[[ZfP4b()8G6b·$55Ma-t·%fv-ttyZxR-.R*+Fd]:[N!"kvfjM.%&amp;gk5kfmfvv)/%;V$&amp;VW]],2,FALSE)/100))</f>
        <v>-3</v>
      </c>
      <c r="AP57" s="526">
        <f>AE57</f>
        <v>3</v>
      </c>
      <c r="AQ57" s="526"/>
      <c r="AR57" s="526">
        <f t="shared" si="132"/>
        <v>-3</v>
      </c>
      <c r="AS57" s="526"/>
      <c r="AT57" s="526"/>
      <c r="AU57" s="526"/>
      <c r="AV57" s="529" t="str">
        <f t="shared" si="133"/>
        <v>Colombia</v>
      </c>
      <c r="AW57" s="526">
        <f>COUNTIF(AG55:AG58,AG57)</f>
        <v>4</v>
      </c>
      <c r="AX57" s="526">
        <f>(AY57*$AT$12)+(BE57*$AT$11)</f>
        <v>11000</v>
      </c>
      <c r="AY57" s="527">
        <f>RANK(AZ57,AZ55:AZ58,1)</f>
        <v>1</v>
      </c>
      <c r="AZ57" s="527">
        <f>SUM(IF(AND(AG57=AG58,AN57=AN58,AL57=AL58),BD57,0),IF(AND(AG57=AG55,AN57=AN55,AL57=AL55),BA57,0),IF(AND(AG57=AG56,AN57=AN56,AL57=AL56),BB57,0))</f>
        <v>0</v>
      </c>
      <c r="BA57" s="527">
        <f>I55</f>
        <v>0</v>
      </c>
      <c r="BB57" s="527">
        <f>I58</f>
        <v>0</v>
      </c>
      <c r="BC57" s="527">
        <v>0</v>
      </c>
      <c r="BD57" s="527">
        <f>H54</f>
        <v>0</v>
      </c>
      <c r="BE57" s="527">
        <f>RANK(BF57,BF55:BF58,1)</f>
        <v>1</v>
      </c>
      <c r="BF57" s="527">
        <f>SUM(IF(AND(AG57=AG58,AN57=AN58,AL57=AL58),BJ57,0),IF(AND(AG57=AG55,AN57=AN55,AL57=AL55),BG57,0),IF(AND(AG57=AG56,AN57=AN56,AL57=AL56),BH57,0))</f>
        <v>0</v>
      </c>
      <c r="BG57" s="527">
        <f>BA57-BC55</f>
        <v>0</v>
      </c>
      <c r="BH57" s="527">
        <f>BB57-BC56</f>
        <v>0</v>
      </c>
      <c r="BI57" s="527">
        <v>0</v>
      </c>
      <c r="BJ57" s="527">
        <f>BD57-BC58</f>
        <v>0</v>
      </c>
      <c r="BL57" s="523">
        <f t="shared" si="134"/>
        <v>3</v>
      </c>
      <c r="BM57" s="523" t="s">
        <v>161</v>
      </c>
      <c r="BN57" s="523">
        <f>IF(AH57=0,-($AT$13*VLOOKUP(AF57,Tabla3[[ZfP4b()8G6b·$55Ma-t·%fv-ttyZxR-.R*+Fd]:[N!"kvfjM.%&amp;gk5kfmfvv)/%;V$&amp;VW]],2,FALSE)),AG57*$AT$7+AN57*$AT$8+AL57*$AT$9+AX57-($AT$13*VLOOKUP(AF57,Tabla3[[ZfP4b()8G6b·$55Ma-t·%fv-ttyZxR-.R*+Fd]:[N!"kvfjM.%&amp;gk5kfmfvv)/%;V$&amp;VW]],2,FALSE)/100))</f>
        <v>-3</v>
      </c>
      <c r="BO57" s="523" t="str">
        <f t="shared" si="135"/>
        <v>Colombia</v>
      </c>
      <c r="BP57" s="523">
        <f t="shared" si="136"/>
        <v>-3</v>
      </c>
      <c r="BR57" s="523">
        <v>3</v>
      </c>
      <c r="BS57" s="523" t="str">
        <f t="shared" si="137"/>
        <v>Colombia</v>
      </c>
      <c r="BT57" s="523">
        <f t="shared" si="138"/>
        <v>0</v>
      </c>
      <c r="BU57" s="528">
        <f t="shared" si="139"/>
        <v>100</v>
      </c>
      <c r="BV57" s="523">
        <f t="shared" si="140"/>
        <v>0</v>
      </c>
      <c r="BW57" s="523">
        <f t="shared" si="141"/>
        <v>0</v>
      </c>
      <c r="BX57" s="523" t="e">
        <f>IF($BY$55=$CA$54,$DC$5:$DC$8,IF($BY$55=$CB$54,$DD$5:$DD$7,IF(OR($BY$55=$CC$54,$BY$55=$CG$54),$DG$5:$DG$6,IF($BY$55=$CE$54,$DF$5:$DF$7,(IF($BY$55=$CF$54,$DH$5:$DH$6,$DK$5))))))</f>
        <v>#VALUE!</v>
      </c>
      <c r="BZ57" s="526">
        <v>3</v>
      </c>
      <c r="CA57" s="526">
        <f t="array" ref="CA57">IF(AND($BT$55:$BT$58=$BT$57,$BU$55:$BU$58&lt;580,$AN$55:$AN$58=$AN$57,$BW$55:$BW$58=$BW$57),1,0)</f>
        <v>1</v>
      </c>
      <c r="CB57" s="526">
        <f t="array" ref="CB57">IF(AND($BT$55:$BT$57=$BT$57,$BU$55:$BU$57&lt;580,$BT$57&lt;&gt;$BT$58),1,0)</f>
        <v>0</v>
      </c>
      <c r="CC57" s="526">
        <f t="array" ref="CC57">IF(AND($BT$57:$BT$58=$BT$57,$BU$57:$BU$58&lt;580,$BT$57&lt;&gt;$BT$56),1,0)</f>
        <v>0</v>
      </c>
      <c r="CD57" s="526">
        <f t="array" ref="CD57">IF(OR(AND($BT$57&lt;&gt;$BT$56,$BT$57&lt;&gt;$BT$58),AND($BT$57&lt;&gt;$BT$56,$BT$57=$BT$58,$BU$57&gt;580,$BU$58&gt;580)),1,0)</f>
        <v>0</v>
      </c>
      <c r="CE57" s="526">
        <f t="array" ref="CE57">IF(AND($BT$56:$BT$58=$BT$56,$BU$56:$BU$58&lt;580,$BT$55&lt;&gt;$BT$57),1,0)</f>
        <v>0</v>
      </c>
      <c r="CF57" s="526">
        <f t="array" ref="CF57">IF(AND($BT$56:$BT$57=$BT$57,$BU$56:$BU$57&lt;580,$BT$57&lt;&gt;$BT$55,$BT$57&lt;&gt;$BT$58),1,0)</f>
        <v>0</v>
      </c>
      <c r="CG57" s="526">
        <f t="array" ref="CG57">IF(AND($BT$57:$BT$58=$BT$57,$BU$57:$BU$58&lt;580,$BT$57&lt;&gt;$BT$56),1,0)</f>
        <v>0</v>
      </c>
      <c r="CH57" s="526">
        <f t="array" ref="CH57">IF(AND($BT$57&lt;&gt;$BT$56,$BT$57&lt;&gt;$BT$58),1,0)</f>
        <v>0</v>
      </c>
      <c r="CI57" s="526">
        <f t="array" ref="CI57">IF(AND($BT$55:$BT$58=$BT$55,$BU$55:$BU$58&lt;580,$BV$57:$BV$58=$BV$57,$BV$56&lt;&gt;$BV$57),1,0)</f>
        <v>0</v>
      </c>
      <c r="CJ57" s="526">
        <f t="array" ref="CJ57">IF(AND($BT$55:$BT$58=$BT$55,$BU$55:$BU$58&lt;580,$BV$55:$BV$58=$BV$55,$BW$57=$BW$58,$BW$56&lt;&gt;$BW$57),1,0)</f>
        <v>0</v>
      </c>
      <c r="CK57" s="526">
        <f t="array" ref="CK57">IF(AND($BT$55:$BT$57=$BT$57,$BU$55:$BU$56&lt;580,$BU$57&gt;580),1,0)</f>
        <v>0</v>
      </c>
      <c r="CL57" s="526">
        <f t="array" ref="CL57">IF(AND($BT$56&lt;&gt;$BT$55,$BT$56:$BT$58=$BT$57,$BU$56&gt;580,$BU$57:$BU$58&lt;580),1,0)</f>
        <v>0</v>
      </c>
      <c r="CM57" s="526">
        <f t="array" ref="CM57">IF(AND($BT$56&lt;&gt;$BT$55,$BT$56:$BT$58=$BT$56,$BU$58&gt;580,$BU$56:$BU$57&lt;580),1,0)</f>
        <v>0</v>
      </c>
      <c r="CN57" s="526">
        <f t="array" ref="CN57">IF(AND($BT$57&lt;&gt;$BT$58,$BT$55:$BT$57=$BT$57,$BU$55&gt;580,$BU$56:$BU$57&lt;580),1,0)</f>
        <v>0</v>
      </c>
      <c r="CO57" s="526">
        <f t="array" ref="CO57">IF(AND($BT$55:$BT$58=$BT$56,$BU$56:$BU$58&lt;580,$BU$55&lt;&gt;$BU$57),1,0)</f>
        <v>0</v>
      </c>
      <c r="CP57" s="526">
        <f t="array" ref="CP57">IF(AND($BT$55:$BT$58=$BT$57,$BU$55:$BU$57&lt;580,$BU$57&lt;&gt;$BU$58),1,0)</f>
        <v>0</v>
      </c>
      <c r="CQ57" s="526">
        <f t="array" ref="CQ57">IF(AND($BT$55:$BT$58=$BT$57,$BU$55:$BU$56&gt;580,$BU$57:$BU$58&lt;580,$BV$55:$BV$58=$BV$57,$BW$55&gt;$BW$56,$BW$56&gt;$BW$57,$BW$57=$BW$58),1,0)</f>
        <v>0</v>
      </c>
      <c r="CR57" s="526">
        <f t="array" ref="CR57">IF(AND($BT$55:$BT$58=$BT$57,$BU$55&gt;580,$BU$56:$BU$57&lt;580,$BU$58&gt;580,$BV$55:$BV$58=$BV$57,$BW$55&gt;$BW$56,$BW$56=$BW$57,$BW$57&gt;$BW$58),1,0)</f>
        <v>0</v>
      </c>
      <c r="CS57" s="526">
        <f t="array" ref="CS57">IF(AND($BT$55:$BT$58=$BT$57,$BU$55:$BU$56&lt;580,$BU$57:$BU$58&gt;580,$BV$55:$BV$58=$BV$57,$BW$55=$BW$56,$BW$56&gt;$BW$57,$BW$57&gt;$BW$58),1,0)</f>
        <v>0</v>
      </c>
      <c r="CT57" s="526">
        <f t="array" ref="CT57">IF(AND($BT$55:$BT$58=$BT$57,$BU$55:$BU$56&gt;580,$BU$57:$BU$58&lt;580,$BV$55:$BV$58=$BV$56,$BW$55&gt;$BW$57,$BW$56:$BW$58=$BW$57),1,0)</f>
        <v>0</v>
      </c>
      <c r="CU57" s="526">
        <f t="array" ref="CU57">IF(AND($BT$55:$BT$58=$BT$57,$BU$55:$BU$56&lt;580,$BU$57:$BU$58&gt;580,$BV$55:$BV$58=$BV$57,$BW$55:$BW$57=$BW$57,$BW$57&gt;$BW$58),1,0)</f>
        <v>0</v>
      </c>
      <c r="CV57" s="526">
        <f t="array" ref="CV57">IF(AND($BT$55:$BT$58=$BT$57,$BU$55&gt;580,$BU$58&gt;580,$BU$56:$BU$57&lt;580,$BV$55:$BV$58=$BV$57,$BW$55&gt;$BW$56:$BW$58,$BW$56:$BW$58=$BW$57),1,0)</f>
        <v>0</v>
      </c>
    </row>
    <row r="58" spans="1:102 8834:8834" ht="15.75" customHeight="1" x14ac:dyDescent="0.3">
      <c r="A58" s="197"/>
      <c r="B58" s="599"/>
      <c r="C58" s="394">
        <v>43279</v>
      </c>
      <c r="D58" s="395">
        <v>0.66666666666666663</v>
      </c>
      <c r="E58" s="396" t="s">
        <v>103</v>
      </c>
      <c r="F58" s="101" t="s">
        <v>165</v>
      </c>
      <c r="G58" s="397"/>
      <c r="H58" s="485"/>
      <c r="I58" s="485"/>
      <c r="J58" s="397"/>
      <c r="K58" s="124" t="s">
        <v>161</v>
      </c>
      <c r="L58" s="205">
        <f t="shared" si="123"/>
        <v>0</v>
      </c>
      <c r="M58" s="206"/>
      <c r="N58" s="43">
        <v>4</v>
      </c>
      <c r="O58" s="44" t="str">
        <f>VLOOKUP(N58,$AD$55:$AF$58,3,0)</f>
        <v>Japón</v>
      </c>
      <c r="P58" s="45">
        <f>VLOOKUP(O58,AF55:AO58,2,FALSE)</f>
        <v>0</v>
      </c>
      <c r="Q58" s="46">
        <f>VLOOKUP(O58,AF55:AO58,3,FALSE)</f>
        <v>0</v>
      </c>
      <c r="R58" s="46">
        <f>VLOOKUP(O58,AF55:AO58,4,FALSE)</f>
        <v>0</v>
      </c>
      <c r="S58" s="46">
        <f>VLOOKUP(O58,AF55:AO58,5,FALSE)</f>
        <v>0</v>
      </c>
      <c r="T58" s="46">
        <f>VLOOKUP(O58,AF55:AO58,6,FALSE)</f>
        <v>0</v>
      </c>
      <c r="U58" s="46">
        <f>VLOOKUP(O58,AF55:AO58,7,FALSE)</f>
        <v>0</v>
      </c>
      <c r="V58" s="46">
        <f>VLOOKUP(O58,AF55:AO58,8,FALSE)</f>
        <v>0</v>
      </c>
      <c r="W58" s="48">
        <f>VLOOKUP(O58,AF55:AO58,9,FALSE)</f>
        <v>0</v>
      </c>
      <c r="X58" s="30">
        <f t="shared" si="126"/>
        <v>100</v>
      </c>
      <c r="Y58" s="218" t="str">
        <f t="shared" si="127"/>
        <v/>
      </c>
      <c r="Z58" s="221"/>
      <c r="AA58" s="31"/>
      <c r="AB58" s="31"/>
      <c r="AC58" s="522">
        <f>VLOOKUP(O58,$AF$55:$AO$58,10,FALSE)</f>
        <v>-4</v>
      </c>
      <c r="AD58" s="526">
        <f t="shared" si="128"/>
        <v>4</v>
      </c>
      <c r="AE58" s="526">
        <f>RANK(AO58,AO55:AO58)</f>
        <v>4</v>
      </c>
      <c r="AF58" s="523" t="s">
        <v>175</v>
      </c>
      <c r="AG58" s="526">
        <f t="shared" si="129"/>
        <v>0</v>
      </c>
      <c r="AH58" s="526">
        <f t="shared" si="130"/>
        <v>0</v>
      </c>
      <c r="AI58" s="526">
        <f t="array" ref="AI58">SUM((F$53:F$58=AF58)*(H$53:H$58&lt;&gt;"")*(I$53:I$58&lt;&gt;"")*(H$53:H$58&gt;I$53:I$58),(K$53:K$58=AF58)*(H$53:H$58&lt;&gt;"")*(I$53:I$58&lt;&gt;"")*(H$53:H$58&lt;I$53:I$58))</f>
        <v>0</v>
      </c>
      <c r="AJ58" s="526">
        <f t="array" ref="AJ58">SUM((F$53:F$58=AF58)*(H$53:H$58&lt;&gt;"")*(I$53:I$58&lt;&gt;"")*(H$53:H$58=I$53:I$58),(K$53:K$58=AF58)*(H$53:H$58&lt;&gt;"")*(I$53:I$58&lt;&gt;"")*(H$53:H$58=I$53:I$58))</f>
        <v>0</v>
      </c>
      <c r="AK58" s="526">
        <f t="array" ref="AK58">SUM((F$53:F$58=AF58)*(I$53:I$58&lt;&gt;"")*(H$53:H$58&lt;&gt;"")*(H$53:H$58&lt;I$53:I$58),(H$53:H$58&lt;&gt;"")*(K$53:K$58=AF58)*(I$53:I$58&lt;&gt;"")*(H$53:H$58&gt;I$53:I$58))</f>
        <v>0</v>
      </c>
      <c r="AL58" s="526">
        <f t="array" ref="AL58">SUMIFS($H$53:$H$58,$F$53:$F$58,AF58,$H$53:$H$58,"&lt;&gt;",$I$53:$I$58,"&lt;&gt;")+SUMIFS($I$53:$I$58,$K$53:$K$58,AF58,$H$53:$H$58,"&lt;&gt;",$I$53:$I$58,"&lt;&gt;")</f>
        <v>0</v>
      </c>
      <c r="AM58" s="526">
        <f t="array" ref="AM58">SUMIFS($H$53:$H$58,$K$53:$K$58,AF58,$H$53:$H$58,"&lt;&gt;",$I$53:$I$58,"&lt;&gt;")+SUMIFS($I$53:$I$58,$F$53:$F$58,AF58,$H$53:$H$58,"&lt;&gt;",$I$53:$I$58,"&lt;&gt;")</f>
        <v>0</v>
      </c>
      <c r="AN58" s="526">
        <f t="shared" si="131"/>
        <v>0</v>
      </c>
      <c r="AO58" s="526">
        <f>IF(AH58=0,-($AT$13*VLOOKUP(AF58,Tabla3[[ZfP4b()8G6b·$55Ma-t·%fv-ttyZxR-.R*+Fd]:[N!"kvfjM.%&amp;gk5kfmfvv)/%;V$&amp;VW]],2,FALSE)),AG58*$AT$7+AN58*$AT$8+AL58*$AT$9+AX58-($AT$13*VLOOKUP(AF58,Tabla3[[ZfP4b()8G6b·$55Ma-t·%fv-ttyZxR-.R*+Fd]:[N!"kvfjM.%&amp;gk5kfmfvv)/%;V$&amp;VW]],2,FALSE)/100))</f>
        <v>-4</v>
      </c>
      <c r="AP58" s="526">
        <f>AE58</f>
        <v>4</v>
      </c>
      <c r="AQ58" s="526"/>
      <c r="AR58" s="526">
        <f t="shared" si="132"/>
        <v>-4</v>
      </c>
      <c r="AS58" s="526"/>
      <c r="AT58" s="526"/>
      <c r="AU58" s="526"/>
      <c r="AV58" s="529" t="str">
        <f t="shared" si="133"/>
        <v>Japón</v>
      </c>
      <c r="AW58" s="526">
        <f>COUNTIF(AG55:AG58,AG58)</f>
        <v>4</v>
      </c>
      <c r="AX58" s="526">
        <f>(AY58*$AT$12)+(BE58*$AT$11)</f>
        <v>11000</v>
      </c>
      <c r="AY58" s="527">
        <f>RANK(AZ58,AZ55:AZ58,1)</f>
        <v>1</v>
      </c>
      <c r="AZ58" s="527">
        <f>SUM(IF(AND(AG58=AG55,AN58=AN55,AL58=AL55),BA58,0),IF(AND(AG58=AG56,AN58=AN56,AL58=AL56),BB58,0),IF(AND(AG58=AG57,AN58=AN57,AL58=AL57),BC58,0))</f>
        <v>0</v>
      </c>
      <c r="BA58" s="527">
        <f>H57</f>
        <v>0</v>
      </c>
      <c r="BB58" s="527">
        <f>H56</f>
        <v>0</v>
      </c>
      <c r="BC58" s="527">
        <f>I54</f>
        <v>0</v>
      </c>
      <c r="BD58" s="527">
        <v>0</v>
      </c>
      <c r="BE58" s="527">
        <f>RANK(BF58,BF55:BF58,1)</f>
        <v>1</v>
      </c>
      <c r="BF58" s="527">
        <f>SUM(IF(AND(AG58=AG55,AN58=AN55,AL58=AL55),BG58,0),IF(AND(AG58=AG56,AN58=AN56,AL58=AL56),BH58,0),IF(AND(AG58=AG57,AN58=AN57,AL58=AL57),BI58,0))</f>
        <v>0</v>
      </c>
      <c r="BG58" s="527">
        <f>BA58-BD55</f>
        <v>0</v>
      </c>
      <c r="BH58" s="527">
        <f>BB58-BD56</f>
        <v>0</v>
      </c>
      <c r="BI58" s="527">
        <f>BC58-BD57</f>
        <v>0</v>
      </c>
      <c r="BJ58" s="527">
        <v>0</v>
      </c>
      <c r="BL58" s="523">
        <f t="shared" si="134"/>
        <v>4</v>
      </c>
      <c r="BM58" s="523" t="s">
        <v>175</v>
      </c>
      <c r="BN58" s="523">
        <f>IF(AH58=0,-($AT$13*VLOOKUP(AF58,Tabla3[[ZfP4b()8G6b·$55Ma-t·%fv-ttyZxR-.R*+Fd]:[N!"kvfjM.%&amp;gk5kfmfvv)/%;V$&amp;VW]],2,FALSE)),AG58*$AT$7+AN58*$AT$8+AL58*$AT$9+AX58-($AT$13*VLOOKUP(AF58,Tabla3[[ZfP4b()8G6b·$55Ma-t·%fv-ttyZxR-.R*+Fd]:[N!"kvfjM.%&amp;gk5kfmfvv)/%;V$&amp;VW]],2,FALSE)/100))</f>
        <v>-4</v>
      </c>
      <c r="BO58" s="523" t="str">
        <f t="shared" si="135"/>
        <v>Japón</v>
      </c>
      <c r="BP58" s="523">
        <f t="shared" si="136"/>
        <v>-4</v>
      </c>
      <c r="BR58" s="523">
        <v>4</v>
      </c>
      <c r="BS58" s="523" t="str">
        <f t="shared" si="137"/>
        <v>Japón</v>
      </c>
      <c r="BT58" s="523">
        <f t="shared" si="138"/>
        <v>0</v>
      </c>
      <c r="BU58" s="528">
        <f t="shared" si="139"/>
        <v>100</v>
      </c>
      <c r="BV58" s="523">
        <f t="shared" si="140"/>
        <v>0</v>
      </c>
      <c r="BW58" s="523">
        <f t="shared" si="141"/>
        <v>0</v>
      </c>
      <c r="BX58" s="523" t="e">
        <f>IF($BY$55=$CA$54,$DC$5:$DC$8,IF(OR($BY$55=$CC$54,$BY$55=$CG$54),$DG$5:$DG$6,IF($BY$55=$CE$54,$DF$5:$DF$7,$DL$5)))</f>
        <v>#VALUE!</v>
      </c>
      <c r="BZ58" s="526">
        <v>4</v>
      </c>
      <c r="CA58" s="526">
        <f t="array" ref="CA58">IF(AND($BT$55:$BT$58=$BT$58,$BU$55:$BU$58&lt;580,$AN$55:$AN$58=$AN$58,$BW$55:$BW$58=$BW$58),1,0)</f>
        <v>1</v>
      </c>
      <c r="CB58" s="526">
        <f t="array" ref="CB58">IF(AND($BT$55:$BT$57=$BT$55,$BU$55:$BU$57&lt;580,$BU$58&gt;580,$BT$55&lt;&gt;$BT$58),1,0)</f>
        <v>0</v>
      </c>
      <c r="CC58" s="526">
        <f t="array" ref="CC58">IF(AND($BT$57:$BT$58=$BT$57,$BU$57:$BU$58&lt;580,$BT$57&lt;&gt;$BT$56),1,0)</f>
        <v>0</v>
      </c>
      <c r="CD58" s="526">
        <f t="array" ref="CD58">IF(AND($BT$58&lt;&gt;$BT$56,$BT$58&lt;&gt;$BT$55),1,0)</f>
        <v>0</v>
      </c>
      <c r="CE58" s="526">
        <f t="array" ref="CE58">IF(AND($BT$56:$BT$58=$BT$56,$BU$56:$BU$58&lt;580,$BT$55&lt;&gt;$BT$58),1,0)</f>
        <v>0</v>
      </c>
      <c r="CF58" s="526">
        <f t="array" ref="CF58">IF(AND($BT$58&lt;&gt;$BT$56,$BT$58&lt;&gt;$BT$55),1,0)</f>
        <v>0</v>
      </c>
      <c r="CG58" s="526">
        <f t="array" ref="CG58">IF(AND($BT$57:$BT$58=$BT$57,$BU$57:$BU$58&lt;580,$BT$57&lt;&gt;$BT$56),1,0)</f>
        <v>0</v>
      </c>
      <c r="CH58" s="526">
        <f t="array" ref="CH58">IF(AND($BT$58&lt;&gt;$BT$56,$BT$58&lt;&gt;$BT$55),1,0)</f>
        <v>0</v>
      </c>
      <c r="CI58" s="526">
        <f t="array" ref="CI58">IF(AND($BT$55:$BT$58=$BT$55,$BU$55:$BU$58&lt;580,$BV$57:$BV$58=$BV$58,$BV$56&lt;&gt;$BV$58),1,0)</f>
        <v>0</v>
      </c>
      <c r="CJ58" s="526">
        <f t="array" ref="CJ58">IF(AND($BT$55:$BT$58=$BT$55,$BU$55:$BU$58&lt;580,$BV$55:$BV$58=$BV$55,$BW$57=$BW$58,$BW$56&lt;&gt;$BW$57),1,0)</f>
        <v>0</v>
      </c>
      <c r="CK58" s="526">
        <f t="array" ref="CK58">IF(AND($BT$55:$BT$57=$BT$55,$BU$55:$BU$56&lt;580,$BT$57&lt;&gt;$BT$58),1,0)</f>
        <v>0</v>
      </c>
      <c r="CL58" s="526">
        <f t="array" ref="CL58">IF(AND($BT$56&lt;&gt;$BT$55,$BT$56:$BT$58=$BT$57,$BU$56&gt;580,$BU$57:$BU$58&lt;580),1,0)</f>
        <v>0</v>
      </c>
      <c r="CM58" s="526">
        <f t="array" ref="CM58">IF(AND($BT$56&lt;&gt;$BT$55,$BT$56:$BT$58=$BT$56,$BU$58&gt;580,$BU$56:$BU$57&lt;580),1,0)</f>
        <v>0</v>
      </c>
      <c r="CN58" s="526">
        <f t="array" ref="CN58">IF(AND($BT$58&lt;&gt;$BT$56,$BT$58&lt;&gt;$BT$57),1,0)</f>
        <v>0</v>
      </c>
      <c r="CO58" s="526">
        <f t="array" ref="CO58">IF(AND($BT$55:$BT$58=$BT$56,$BU$56:$BU$58&lt;580,$BU$55&lt;&gt;$BU$58),1,0)</f>
        <v>0</v>
      </c>
      <c r="CP58" s="526">
        <f t="array" ref="CP58">IF(AND($BT$55:$BT$58=$BT$55,$BU$55:$BU$57&lt;580,$BU$57&lt;&gt;$BU$58),1,0)</f>
        <v>0</v>
      </c>
      <c r="CQ58" s="526">
        <f t="array" ref="CQ58">IF(AND($BT$55:$BT$58=$BT$58,$BU$55:$BU$56&gt;580,$BU$57:$BU$58&lt;580,$BV$55:$BV$58=$BV$58,$BW$55&gt;$BW$56,$BW$56&gt;$BW$58,$BW$57=$BW$58),1,0)</f>
        <v>0</v>
      </c>
      <c r="CR58" s="526">
        <f t="array" ref="CR58">IF(AND($BT$55:$BT$58=$BT$56,$BU$55&gt;580,$BU$56:$BU$57&lt;580,$BU$58&gt;580,$BV$55:$BV$58=$BV$58,$BW$55&gt;$BW$58,$BW$56=$BW$57,$BW$56&gt;$BW$58),1,0)</f>
        <v>0</v>
      </c>
      <c r="CS58" s="526">
        <f t="array" ref="CS58">IF(AND($BT$55:$BT$58=$BT$58,$BU$55:$BU$56&lt;580,$BU$57:$BU$58&gt;580,$BV$55:$BV$58=$BV$58,$BW$55=$BW$56,$BW$56&gt;$BW$57,$BW$57&gt;$BW$58),1,0)</f>
        <v>0</v>
      </c>
      <c r="CT58" s="526">
        <f t="array" ref="CT58">IF(AND($BT$55:$BT$58=$BT$58,$BU$55:$BU$56&gt;580,$BU$57:$BU$58&lt;580,$BV$55:$BV$58=$BV$58,$BW$55&gt;$BW$58,$BW$56:$BW$58=$BW$58),1,0)</f>
        <v>0</v>
      </c>
      <c r="CU58" s="526">
        <f t="array" ref="CU58">IF(AND($BT$55:$BT$58=$BT$58,$BU$55:$BU$56&lt;580,$BU$57:$BU$58&gt;580,$BV$55:$BV$58=$BV$58,$BW$55:$BW$57=$BW$57,$BW$55:$BW$57&gt;$BW$58),1,0)</f>
        <v>0</v>
      </c>
      <c r="CV58" s="526">
        <f t="array" ref="CV58">IF(AND($BT$55:$BT$58=$BT$58,$BU$55&gt;580,$BU$58&gt;580,$BU$56:$BU$57&lt;580,$BV$55:$BV$58=$BV$58,$BW$55&gt;$BW$56:$BW$58,$BW$56:$BW$58=$BW$58),1,0)</f>
        <v>0</v>
      </c>
      <c r="MAT58" s="498" t="s">
        <v>249</v>
      </c>
    </row>
    <row r="59" spans="1:102 8834:8834" ht="7.5" customHeight="1" x14ac:dyDescent="0.3">
      <c r="A59" s="197"/>
      <c r="B59" s="229"/>
      <c r="C59" s="232"/>
      <c r="D59" s="398"/>
      <c r="E59" s="232"/>
      <c r="F59" s="83"/>
      <c r="G59" s="206"/>
      <c r="H59" s="233"/>
      <c r="I59" s="233"/>
      <c r="J59" s="234"/>
      <c r="K59" s="105"/>
      <c r="L59" s="206"/>
      <c r="M59" s="206"/>
      <c r="N59" s="28"/>
      <c r="O59" s="27"/>
      <c r="P59" s="56"/>
      <c r="Q59" s="28"/>
      <c r="R59" s="28"/>
      <c r="S59" s="28"/>
      <c r="T59" s="28"/>
      <c r="U59" s="28"/>
      <c r="V59" s="28"/>
      <c r="W59" s="28"/>
      <c r="X59" s="18"/>
      <c r="Y59" s="18"/>
      <c r="Z59" s="18"/>
      <c r="AA59" s="18"/>
      <c r="AB59" s="18"/>
      <c r="AC59" s="522"/>
      <c r="AD59" s="526"/>
      <c r="AE59" s="526"/>
      <c r="AG59" s="526"/>
      <c r="AH59" s="526"/>
      <c r="AI59" s="526"/>
      <c r="AJ59" s="526"/>
      <c r="AK59" s="526"/>
      <c r="AL59" s="526"/>
      <c r="AM59" s="526"/>
      <c r="AN59" s="526"/>
      <c r="AO59" s="526"/>
      <c r="AP59" s="526"/>
      <c r="AQ59" s="526"/>
      <c r="AR59" s="526"/>
      <c r="AS59" s="526"/>
      <c r="AT59" s="526"/>
      <c r="AU59" s="526"/>
      <c r="AV59" s="529"/>
      <c r="AW59" s="526"/>
      <c r="AX59" s="526"/>
      <c r="AY59" s="527"/>
      <c r="AZ59" s="527"/>
      <c r="BA59" s="527"/>
      <c r="BB59" s="527"/>
      <c r="BC59" s="527"/>
      <c r="BD59" s="527"/>
      <c r="BE59" s="527"/>
      <c r="BF59" s="527"/>
      <c r="BG59" s="527"/>
      <c r="BH59" s="527"/>
      <c r="BI59" s="527"/>
      <c r="BJ59" s="527"/>
    </row>
    <row r="60" spans="1:102 8834:8834" ht="17.25" customHeight="1" x14ac:dyDescent="0.3">
      <c r="A60" s="197"/>
      <c r="B60" s="399">
        <f>COUNTIF(X6:X9,"&lt;100")+COUNTIF(X13:X16,"&lt;100")+COUNTIF(X20:X23,"&lt;100")+COUNTIF(X27:X30,"&lt;100")+COUNTIF(X34:X37,"&lt;100")+COUNTIF(X41:X44,"&lt;100")+COUNTIF(X48:X51,"&lt;100")+COUNTIF(X55:X58,"&lt;100")</f>
        <v>0</v>
      </c>
      <c r="C60" s="576" t="str">
        <f>CONCATENATE("¡EN LA FASE DE GRUPOS HAY EMPATES EN LOS GRUPOS ",IF(COUNTIF(X6:X9,"&lt;100")=0,"","A, "),IF(COUNTIF(X13:X16,"&lt;100")=0,"","B, "),IF(COUNTIF(X20:X23,"&lt;100")=0,"","C, "),IF(COUNTIF(X27:X30,"&lt;100")=0,"","D, "),IF(COUNTIF(X34:X37,"&lt;100")=0,"","E, "),IF(COUNTIF(X41:X44,"&lt;100")=0,"","F, "),IF(COUNTIF(X48:X51,"&lt;100")=0,"","G, "),IF(COUNTIF(X55:X58,"&lt;100")=0,"","H."),"  !")</f>
        <v>¡EN LA FASE DE GRUPOS HAY EMPATES EN LOS GRUPOS   !</v>
      </c>
      <c r="D60" s="576"/>
      <c r="E60" s="576"/>
      <c r="F60" s="576"/>
      <c r="G60" s="576"/>
      <c r="H60" s="576"/>
      <c r="I60" s="576"/>
      <c r="J60" s="576"/>
      <c r="K60" s="576"/>
      <c r="L60" s="576"/>
      <c r="M60" s="576"/>
      <c r="N60" s="576"/>
      <c r="O60" s="576"/>
      <c r="P60" s="576"/>
      <c r="Q60" s="576"/>
      <c r="R60" s="576"/>
      <c r="S60" s="576"/>
      <c r="T60" s="576"/>
      <c r="U60" s="576"/>
      <c r="V60" s="576"/>
      <c r="W60" s="576"/>
      <c r="X60" s="19"/>
      <c r="Y60" s="19"/>
      <c r="Z60" s="19"/>
      <c r="AA60" s="19"/>
      <c r="AB60" s="19"/>
      <c r="AC60" s="536"/>
      <c r="AD60" s="526"/>
      <c r="AE60" s="526"/>
      <c r="AG60" s="526"/>
      <c r="AH60" s="526"/>
      <c r="AI60" s="526"/>
      <c r="AJ60" s="526"/>
      <c r="AK60" s="526"/>
      <c r="AL60" s="526"/>
      <c r="AM60" s="526"/>
      <c r="AN60" s="526"/>
      <c r="AO60" s="526"/>
      <c r="AP60" s="526"/>
      <c r="AQ60" s="526"/>
      <c r="AR60" s="526"/>
      <c r="AS60" s="526"/>
      <c r="AT60" s="526"/>
      <c r="AU60" s="526"/>
      <c r="AV60" s="529"/>
      <c r="AW60" s="526"/>
      <c r="AX60" s="526"/>
      <c r="AY60" s="527"/>
      <c r="AZ60" s="527"/>
      <c r="BA60" s="527"/>
      <c r="BB60" s="527"/>
      <c r="BC60" s="527"/>
      <c r="BD60" s="527"/>
      <c r="BE60" s="527"/>
      <c r="BF60" s="527"/>
      <c r="BG60" s="527"/>
      <c r="BH60" s="527"/>
      <c r="BI60" s="527"/>
      <c r="BJ60" s="527"/>
    </row>
    <row r="61" spans="1:102 8834:8834" ht="36.75" customHeight="1" x14ac:dyDescent="0.3">
      <c r="A61" s="197"/>
      <c r="B61" s="400"/>
      <c r="C61" s="545" t="str">
        <f>CONCATENATE("En los grupos ",IF(COUNTIF(X6:X9,"&lt;100")=0,"","A, "),IF(COUNTIF(X13:X16,"&lt;100")=0,"","B, "),IF(COUNTIF(X20:X23,"&lt;100")=0,"","C, "),IF(COUNTIF(X27:X30,"&lt;100")=0,"","D, "),IF(COUNTIF(X34:X37,"&lt;100")=0,"","E, "),IF(COUNTIF(X41:X44,"&lt;100")=0,"","F, "),IF(COUNTIF(X48:X51,"&lt;100")=0,"","G, "),IF(COUNTIF(X55:X58,"&lt;100")=0,"","H.")," hay equipos igualados (marcados con un signo de exclamación amarillo). Asegurate de que has puesto el orden correspondiente a la clasificación real.")</f>
        <v>En los grupos  hay equipos igualados (marcados con un signo de exclamación amarillo). Asegurate de que has puesto el orden correspondiente a la clasificación real.</v>
      </c>
      <c r="D61" s="545"/>
      <c r="E61" s="545"/>
      <c r="F61" s="545"/>
      <c r="G61" s="545"/>
      <c r="H61" s="545"/>
      <c r="I61" s="545"/>
      <c r="J61" s="545"/>
      <c r="K61" s="545"/>
      <c r="L61" s="545"/>
      <c r="M61" s="545"/>
      <c r="N61" s="545"/>
      <c r="O61" s="545"/>
      <c r="P61" s="545"/>
      <c r="Q61" s="545"/>
      <c r="R61" s="545"/>
      <c r="S61" s="545"/>
      <c r="T61" s="545"/>
      <c r="U61" s="545"/>
      <c r="V61" s="545"/>
      <c r="W61" s="545"/>
      <c r="X61" s="19"/>
      <c r="Y61" s="19"/>
      <c r="Z61" s="19"/>
      <c r="AA61" s="19"/>
      <c r="AB61" s="19"/>
      <c r="AC61" s="522"/>
      <c r="AD61" s="526"/>
      <c r="AE61" s="526"/>
      <c r="AG61" s="526"/>
      <c r="AH61" s="526"/>
      <c r="AI61" s="526"/>
      <c r="AJ61" s="526"/>
      <c r="AK61" s="526"/>
      <c r="AL61" s="526"/>
      <c r="AM61" s="526"/>
      <c r="AN61" s="526"/>
      <c r="AO61" s="526"/>
      <c r="AP61" s="526"/>
      <c r="AQ61" s="526"/>
      <c r="AR61" s="526"/>
      <c r="AS61" s="526"/>
      <c r="AT61" s="526"/>
      <c r="AU61" s="526"/>
      <c r="AV61" s="529"/>
      <c r="AW61" s="526"/>
      <c r="AX61" s="526"/>
      <c r="AY61" s="527"/>
      <c r="AZ61" s="527"/>
      <c r="BA61" s="527"/>
      <c r="BB61" s="527"/>
      <c r="BC61" s="527"/>
      <c r="BD61" s="527"/>
      <c r="BE61" s="527"/>
      <c r="BF61" s="527"/>
      <c r="BG61" s="527"/>
      <c r="BH61" s="527"/>
      <c r="BI61" s="527"/>
      <c r="BJ61" s="527"/>
    </row>
    <row r="62" spans="1:102 8834:8834" ht="25.05" customHeight="1" x14ac:dyDescent="0.3">
      <c r="A62" s="197"/>
      <c r="B62" s="192" t="s">
        <v>21</v>
      </c>
      <c r="C62" s="192"/>
      <c r="D62" s="192"/>
      <c r="E62" s="192"/>
      <c r="F62" s="192"/>
      <c r="G62" s="192"/>
      <c r="H62" s="192"/>
      <c r="I62" s="192"/>
      <c r="J62" s="192"/>
      <c r="K62" s="192"/>
      <c r="L62" s="193"/>
      <c r="M62" s="193"/>
      <c r="N62" s="193"/>
      <c r="O62" s="193"/>
      <c r="P62" s="193"/>
      <c r="Q62" s="193"/>
      <c r="R62" s="193"/>
      <c r="S62" s="193"/>
      <c r="T62" s="193"/>
      <c r="U62" s="193"/>
      <c r="V62" s="193"/>
      <c r="W62" s="193"/>
      <c r="X62" s="194"/>
      <c r="Y62" s="194"/>
      <c r="Z62" s="194"/>
      <c r="AA62" s="194"/>
      <c r="AB62" s="194"/>
      <c r="AC62" s="522"/>
      <c r="AD62" s="526"/>
      <c r="AE62" s="526"/>
      <c r="AF62" s="526"/>
      <c r="AG62" s="526"/>
      <c r="AH62" s="526"/>
      <c r="AI62" s="526"/>
      <c r="AJ62" s="526"/>
      <c r="AK62" s="526"/>
      <c r="AL62" s="526"/>
      <c r="AM62" s="526"/>
      <c r="AN62" s="526"/>
      <c r="AO62" s="526"/>
      <c r="AP62" s="526"/>
      <c r="AQ62" s="526"/>
      <c r="AR62" s="526"/>
      <c r="AS62" s="526"/>
      <c r="AT62" s="526"/>
      <c r="AU62" s="526"/>
      <c r="AV62" s="526"/>
      <c r="AW62" s="526"/>
      <c r="AX62" s="526"/>
      <c r="AY62" s="526"/>
      <c r="AZ62" s="526"/>
      <c r="BA62" s="526"/>
      <c r="BB62" s="526"/>
      <c r="BC62" s="526"/>
      <c r="BD62" s="526"/>
      <c r="BE62" s="526"/>
      <c r="BF62" s="526"/>
      <c r="BG62" s="526"/>
      <c r="BH62" s="526"/>
      <c r="BI62" s="526"/>
      <c r="BJ62" s="526"/>
      <c r="BK62" s="526"/>
      <c r="BL62" s="526"/>
      <c r="BM62" s="526"/>
      <c r="BN62" s="526"/>
      <c r="BO62" s="526"/>
      <c r="BP62" s="526"/>
      <c r="BQ62" s="526"/>
      <c r="BR62" s="526"/>
      <c r="BS62" s="526"/>
      <c r="BT62" s="526"/>
      <c r="BU62" s="526"/>
      <c r="BV62" s="526"/>
      <c r="BW62" s="526"/>
      <c r="BX62" s="526"/>
    </row>
    <row r="63" spans="1:102 8834:8834" ht="15" customHeight="1" x14ac:dyDescent="0.3">
      <c r="A63" s="197"/>
      <c r="B63" s="195"/>
      <c r="C63" s="196" t="s">
        <v>15</v>
      </c>
      <c r="D63" s="196" t="s">
        <v>299</v>
      </c>
      <c r="E63" s="195" t="s">
        <v>112</v>
      </c>
      <c r="F63" s="401" t="s">
        <v>2</v>
      </c>
      <c r="G63" s="196" t="s">
        <v>25</v>
      </c>
      <c r="H63" s="196" t="s">
        <v>43</v>
      </c>
      <c r="I63" s="196" t="s">
        <v>43</v>
      </c>
      <c r="J63" s="196" t="s">
        <v>25</v>
      </c>
      <c r="K63" s="195" t="s">
        <v>5</v>
      </c>
      <c r="L63" s="402"/>
      <c r="M63" s="402"/>
      <c r="N63" s="403"/>
      <c r="O63" s="403"/>
      <c r="P63" s="403"/>
      <c r="Q63" s="403"/>
      <c r="R63" s="403"/>
      <c r="S63" s="403"/>
      <c r="T63" s="403"/>
      <c r="U63" s="403"/>
      <c r="V63" s="403"/>
      <c r="W63" s="403"/>
      <c r="X63" s="194"/>
      <c r="Y63" s="194"/>
      <c r="Z63" s="194"/>
      <c r="AA63" s="194"/>
      <c r="AB63" s="194"/>
      <c r="AC63" s="522"/>
      <c r="AD63" s="526"/>
      <c r="AE63" s="526"/>
      <c r="AF63" s="526"/>
      <c r="AG63" s="526"/>
      <c r="AH63" s="526"/>
      <c r="AI63" s="526"/>
      <c r="AJ63" s="526"/>
      <c r="AK63" s="526"/>
      <c r="AL63" s="526"/>
      <c r="AM63" s="526"/>
      <c r="AN63" s="526"/>
      <c r="AO63" s="526"/>
      <c r="AP63" s="526"/>
      <c r="AQ63" s="526"/>
      <c r="AR63" s="526"/>
      <c r="AS63" s="526"/>
      <c r="AT63" s="526"/>
      <c r="AU63" s="526"/>
      <c r="AV63" s="526"/>
      <c r="AW63" s="526"/>
      <c r="AX63" s="526"/>
      <c r="AY63" s="526"/>
      <c r="AZ63" s="526"/>
      <c r="BA63" s="526"/>
      <c r="BB63" s="526"/>
      <c r="BC63" s="526"/>
      <c r="BD63" s="526"/>
      <c r="BE63" s="526"/>
      <c r="BF63" s="526"/>
      <c r="BG63" s="526"/>
      <c r="BH63" s="526"/>
      <c r="BI63" s="526"/>
      <c r="BJ63" s="526"/>
      <c r="BK63" s="526"/>
      <c r="BL63" s="526"/>
      <c r="BM63" s="526"/>
      <c r="BN63" s="526"/>
      <c r="BO63" s="526"/>
      <c r="BP63" s="526"/>
      <c r="BQ63" s="526"/>
      <c r="BR63" s="526"/>
      <c r="BS63" s="526"/>
      <c r="BT63" s="526"/>
      <c r="BU63" s="526"/>
      <c r="BV63" s="526"/>
      <c r="BW63" s="526"/>
      <c r="BX63" s="526"/>
    </row>
    <row r="64" spans="1:102 8834:8834" ht="15" customHeight="1" x14ac:dyDescent="0.3">
      <c r="A64" s="197"/>
      <c r="B64" s="546" t="s">
        <v>143</v>
      </c>
      <c r="C64" s="404">
        <v>43281</v>
      </c>
      <c r="D64" s="405">
        <v>0.83333333333333337</v>
      </c>
      <c r="E64" s="406" t="s">
        <v>329</v>
      </c>
      <c r="F64" s="407" t="str">
        <f>IF(SUM(AH6:AH9)=12,VLOOKUP(1,$N$6:$O$9,2,FALSE),"1A")</f>
        <v>1A</v>
      </c>
      <c r="G64" s="59"/>
      <c r="H64" s="486"/>
      <c r="I64" s="486"/>
      <c r="J64" s="59"/>
      <c r="K64" s="408" t="str">
        <f>IF(SUM(AH13:AH16)=12,VLOOKUP(2,$N$13:$O$16,2,FALSE),"2B")</f>
        <v>2B</v>
      </c>
      <c r="L64" s="29">
        <f>IF(F74="W49",0,1)</f>
        <v>0</v>
      </c>
      <c r="M64" s="34"/>
      <c r="N64" s="403"/>
      <c r="O64" s="403"/>
      <c r="P64" s="403"/>
      <c r="Q64" s="403"/>
      <c r="R64" s="403"/>
      <c r="S64" s="403"/>
      <c r="T64" s="403"/>
      <c r="U64" s="403"/>
      <c r="V64" s="403"/>
      <c r="W64" s="403"/>
      <c r="X64" s="194"/>
      <c r="Y64" s="194"/>
      <c r="Z64" s="194"/>
      <c r="AA64" s="194"/>
      <c r="AB64" s="194"/>
      <c r="AC64" s="522"/>
      <c r="AD64" s="526"/>
      <c r="AE64" s="526"/>
      <c r="AF64" s="526"/>
      <c r="AG64" s="526"/>
      <c r="AH64" s="526"/>
      <c r="AI64" s="526"/>
      <c r="AJ64" s="526"/>
      <c r="AK64" s="526"/>
      <c r="AL64" s="526"/>
      <c r="AM64" s="526"/>
      <c r="AN64" s="526"/>
      <c r="AO64" s="526"/>
      <c r="AP64" s="526"/>
      <c r="AQ64" s="526"/>
      <c r="AR64" s="526"/>
      <c r="AS64" s="526"/>
      <c r="AT64" s="526"/>
      <c r="AU64" s="526"/>
      <c r="AV64" s="526"/>
      <c r="AW64" s="526"/>
      <c r="AX64" s="526"/>
      <c r="AY64" s="526"/>
      <c r="AZ64" s="526"/>
      <c r="BA64" s="526"/>
      <c r="BB64" s="526"/>
      <c r="BC64" s="526"/>
      <c r="BD64" s="526"/>
      <c r="BE64" s="526"/>
      <c r="BF64" s="526"/>
      <c r="BG64" s="526"/>
      <c r="BH64" s="526"/>
      <c r="BI64" s="526"/>
      <c r="BJ64" s="526"/>
      <c r="BK64" s="526"/>
      <c r="BL64" s="526"/>
      <c r="BM64" s="526"/>
      <c r="BN64" s="526"/>
      <c r="BO64" s="526"/>
      <c r="BP64" s="526"/>
      <c r="BQ64" s="526"/>
      <c r="BR64" s="526"/>
      <c r="BS64" s="526"/>
      <c r="BT64" s="526"/>
      <c r="BU64" s="526"/>
      <c r="BV64" s="526"/>
      <c r="BW64" s="526"/>
      <c r="BX64" s="526"/>
    </row>
    <row r="65" spans="1:76" ht="15" customHeight="1" x14ac:dyDescent="0.3">
      <c r="A65" s="197"/>
      <c r="B65" s="547"/>
      <c r="C65" s="409">
        <v>43281</v>
      </c>
      <c r="D65" s="410">
        <v>0.66666666666666663</v>
      </c>
      <c r="E65" s="411" t="s">
        <v>105</v>
      </c>
      <c r="F65" s="412" t="str">
        <f>IF(SUM(AH20:AH23)=12,VLOOKUP(1,$N$20:$O$23,2,FALSE),"1C")</f>
        <v>1C</v>
      </c>
      <c r="G65" s="60"/>
      <c r="H65" s="486"/>
      <c r="I65" s="486"/>
      <c r="J65" s="60"/>
      <c r="K65" s="413" t="str">
        <f>IF(SUM(AH27:AH30)=12,VLOOKUP(2,$N$27:$O$30,2,FALSE),"2D")</f>
        <v>2D</v>
      </c>
      <c r="L65" s="29">
        <f>IF(K74="W50",0,1)</f>
        <v>0</v>
      </c>
      <c r="M65" s="34"/>
      <c r="N65" s="403"/>
      <c r="O65" s="403"/>
      <c r="P65" s="403"/>
      <c r="Q65" s="403"/>
      <c r="R65" s="403"/>
      <c r="S65" s="403"/>
      <c r="T65" s="403"/>
      <c r="U65" s="403"/>
      <c r="V65" s="403"/>
      <c r="W65" s="403"/>
      <c r="X65" s="194"/>
      <c r="Y65" s="194"/>
      <c r="Z65" s="194"/>
      <c r="AA65" s="194"/>
      <c r="AB65" s="194"/>
      <c r="AC65" s="522"/>
      <c r="AD65" s="526"/>
      <c r="AE65" s="526"/>
      <c r="AF65" s="526"/>
      <c r="AG65" s="526"/>
      <c r="AH65" s="526"/>
      <c r="AI65" s="526"/>
      <c r="AJ65" s="526"/>
      <c r="AK65" s="526"/>
      <c r="AL65" s="526"/>
      <c r="AM65" s="526"/>
      <c r="AN65" s="526"/>
      <c r="AO65" s="526"/>
      <c r="AP65" s="526"/>
      <c r="AQ65" s="526"/>
      <c r="AR65" s="526"/>
      <c r="AS65" s="526"/>
      <c r="AT65" s="526"/>
      <c r="AU65" s="526"/>
      <c r="AV65" s="526"/>
      <c r="AW65" s="526"/>
      <c r="AX65" s="526"/>
      <c r="AY65" s="526"/>
      <c r="AZ65" s="526"/>
      <c r="BA65" s="526"/>
      <c r="BB65" s="526"/>
      <c r="BC65" s="526"/>
      <c r="BD65" s="526"/>
      <c r="BE65" s="526"/>
      <c r="BF65" s="526"/>
      <c r="BG65" s="526"/>
      <c r="BH65" s="526"/>
      <c r="BI65" s="526"/>
      <c r="BJ65" s="526"/>
      <c r="BK65" s="526"/>
      <c r="BL65" s="526"/>
      <c r="BM65" s="526"/>
      <c r="BN65" s="526"/>
      <c r="BO65" s="526"/>
      <c r="BP65" s="526"/>
      <c r="BQ65" s="526"/>
      <c r="BR65" s="526"/>
      <c r="BS65" s="526"/>
      <c r="BT65" s="526"/>
      <c r="BU65" s="526"/>
      <c r="BV65" s="526"/>
      <c r="BW65" s="526"/>
      <c r="BX65" s="526"/>
    </row>
    <row r="66" spans="1:76" ht="15" customHeight="1" x14ac:dyDescent="0.3">
      <c r="A66" s="197"/>
      <c r="B66" s="547"/>
      <c r="C66" s="409">
        <v>43282</v>
      </c>
      <c r="D66" s="410">
        <v>0.66666666666666663</v>
      </c>
      <c r="E66" s="411" t="s">
        <v>311</v>
      </c>
      <c r="F66" s="412" t="str">
        <f>IF(SUM(AH13:AH16)=12,VLOOKUP(1,$N$13:$O$16,2,FALSE),"1B")</f>
        <v>1B</v>
      </c>
      <c r="G66" s="60"/>
      <c r="H66" s="486"/>
      <c r="I66" s="486"/>
      <c r="J66" s="60"/>
      <c r="K66" s="413" t="str">
        <f>IF(SUM(AH6:AH9)=12,VLOOKUP(2,$N$6:$O$9,2,FALSE),"2A")</f>
        <v>2A</v>
      </c>
      <c r="L66" s="29">
        <f>IF(F76="W51",0,1)</f>
        <v>0</v>
      </c>
      <c r="M66" s="34"/>
      <c r="N66" s="403"/>
      <c r="O66" s="403"/>
      <c r="P66" s="403"/>
      <c r="Q66" s="403"/>
      <c r="R66" s="403"/>
      <c r="S66" s="403"/>
      <c r="T66" s="403"/>
      <c r="U66" s="403"/>
      <c r="V66" s="403"/>
      <c r="W66" s="403"/>
      <c r="X66" s="194"/>
      <c r="Y66" s="194"/>
      <c r="Z66" s="194"/>
      <c r="AA66" s="194"/>
      <c r="AB66" s="194"/>
      <c r="AC66" s="522"/>
      <c r="AD66" s="526"/>
      <c r="AE66" s="526"/>
      <c r="AF66" s="526"/>
      <c r="AG66" s="526"/>
      <c r="AH66" s="526"/>
      <c r="AI66" s="526"/>
      <c r="AJ66" s="526"/>
      <c r="AK66" s="526"/>
      <c r="AL66" s="526"/>
      <c r="AM66" s="526"/>
      <c r="AN66" s="526"/>
      <c r="AO66" s="526"/>
      <c r="AP66" s="526"/>
      <c r="AQ66" s="526"/>
      <c r="AR66" s="526"/>
      <c r="AS66" s="526"/>
      <c r="AT66" s="526"/>
      <c r="AU66" s="526"/>
      <c r="AV66" s="526"/>
      <c r="AW66" s="526"/>
      <c r="AX66" s="526"/>
      <c r="AY66" s="526"/>
      <c r="AZ66" s="526"/>
      <c r="BA66" s="526"/>
      <c r="BB66" s="526"/>
      <c r="BC66" s="526"/>
      <c r="BD66" s="526"/>
      <c r="BE66" s="526"/>
      <c r="BF66" s="526"/>
      <c r="BG66" s="526"/>
      <c r="BH66" s="526"/>
      <c r="BI66" s="526"/>
      <c r="BJ66" s="526"/>
      <c r="BK66" s="526"/>
      <c r="BL66" s="526"/>
      <c r="BM66" s="526"/>
      <c r="BN66" s="526"/>
      <c r="BO66" s="526"/>
      <c r="BP66" s="526"/>
      <c r="BQ66" s="526"/>
      <c r="BR66" s="526"/>
      <c r="BS66" s="526"/>
      <c r="BT66" s="526"/>
      <c r="BU66" s="526"/>
      <c r="BV66" s="526"/>
      <c r="BW66" s="526"/>
      <c r="BX66" s="526"/>
    </row>
    <row r="67" spans="1:76" ht="15" customHeight="1" x14ac:dyDescent="0.3">
      <c r="A67" s="197"/>
      <c r="B67" s="547"/>
      <c r="C67" s="409">
        <v>43282</v>
      </c>
      <c r="D67" s="410">
        <v>0.83333333333333337</v>
      </c>
      <c r="E67" s="411" t="s">
        <v>334</v>
      </c>
      <c r="F67" s="412" t="str">
        <f>IF(SUM(AH27:AH30)=12,VLOOKUP(1,$N$27:$O$30,2,FALSE),"1D")</f>
        <v>1D</v>
      </c>
      <c r="G67" s="60"/>
      <c r="H67" s="486"/>
      <c r="I67" s="486"/>
      <c r="J67" s="60"/>
      <c r="K67" s="413" t="str">
        <f>IF(SUM(AH20:AH23)=12,VLOOKUP(2,$N$20:$O$23,2,FALSE),"2C")</f>
        <v>2C</v>
      </c>
      <c r="L67" s="29">
        <f>IF(K76="W52",0,1)</f>
        <v>0</v>
      </c>
      <c r="M67" s="34"/>
      <c r="N67" s="403"/>
      <c r="O67" s="403"/>
      <c r="P67" s="403"/>
      <c r="Q67" s="403"/>
      <c r="R67" s="403"/>
      <c r="S67" s="403"/>
      <c r="T67" s="403"/>
      <c r="U67" s="403"/>
      <c r="V67" s="403"/>
      <c r="W67" s="403"/>
      <c r="X67" s="414"/>
      <c r="Y67" s="414"/>
      <c r="Z67" s="414"/>
      <c r="AA67" s="414"/>
      <c r="AB67" s="414"/>
      <c r="AC67" s="522"/>
      <c r="AD67" s="526"/>
      <c r="AE67" s="526"/>
      <c r="AF67" s="526"/>
      <c r="AG67" s="526"/>
      <c r="AH67" s="526"/>
      <c r="AI67" s="526"/>
      <c r="AJ67" s="526"/>
      <c r="AK67" s="526"/>
      <c r="AL67" s="526"/>
      <c r="AM67" s="526"/>
      <c r="AN67" s="526"/>
      <c r="AO67" s="526"/>
      <c r="AP67" s="526"/>
      <c r="AQ67" s="526"/>
      <c r="AR67" s="526"/>
      <c r="AS67" s="526"/>
      <c r="AT67" s="526"/>
      <c r="AU67" s="526"/>
      <c r="AV67" s="526"/>
      <c r="AW67" s="526"/>
      <c r="AX67" s="526"/>
      <c r="AY67" s="526"/>
      <c r="AZ67" s="526"/>
      <c r="BA67" s="526"/>
      <c r="BB67" s="526"/>
      <c r="BC67" s="526"/>
      <c r="BD67" s="526"/>
      <c r="BE67" s="526"/>
      <c r="BF67" s="526"/>
      <c r="BG67" s="526"/>
      <c r="BH67" s="526"/>
      <c r="BI67" s="526"/>
      <c r="BJ67" s="526"/>
      <c r="BK67" s="526"/>
      <c r="BL67" s="526"/>
      <c r="BM67" s="526"/>
      <c r="BN67" s="526"/>
      <c r="BO67" s="526"/>
      <c r="BP67" s="526"/>
      <c r="BQ67" s="526"/>
      <c r="BR67" s="526"/>
      <c r="BS67" s="526"/>
      <c r="BT67" s="526"/>
      <c r="BU67" s="526"/>
      <c r="BV67" s="526"/>
      <c r="BW67" s="526"/>
      <c r="BX67" s="526"/>
    </row>
    <row r="68" spans="1:76" ht="15" customHeight="1" x14ac:dyDescent="0.3">
      <c r="A68" s="197"/>
      <c r="B68" s="547"/>
      <c r="C68" s="409">
        <v>43283</v>
      </c>
      <c r="D68" s="410">
        <v>0.66666666666666663</v>
      </c>
      <c r="E68" s="411" t="s">
        <v>103</v>
      </c>
      <c r="F68" s="412" t="str">
        <f>IF(SUM(AH34:AH37)=12,VLOOKUP(1,$N$34:$O$37,2,FALSE),"1E")</f>
        <v>1E</v>
      </c>
      <c r="G68" s="60"/>
      <c r="H68" s="486"/>
      <c r="I68" s="486"/>
      <c r="J68" s="60"/>
      <c r="K68" s="413" t="str">
        <f>IF(SUM(AH41:AH44)=12,VLOOKUP(2,$N$41:$O$44,2,FALSE),"2F")</f>
        <v>2F</v>
      </c>
      <c r="L68" s="29">
        <f>IF(F75="W53",0,1)</f>
        <v>0</v>
      </c>
      <c r="M68" s="34"/>
      <c r="N68" s="415"/>
      <c r="O68" s="402"/>
      <c r="P68" s="402"/>
      <c r="Q68" s="402"/>
      <c r="R68" s="402"/>
      <c r="S68" s="402"/>
      <c r="T68" s="402"/>
      <c r="U68" s="402"/>
      <c r="V68" s="402"/>
      <c r="W68" s="402"/>
      <c r="X68" s="414"/>
      <c r="Y68" s="414"/>
      <c r="Z68" s="414"/>
      <c r="AA68" s="414"/>
      <c r="AB68" s="414"/>
      <c r="AC68" s="522"/>
      <c r="AD68" s="526"/>
      <c r="AE68" s="526"/>
      <c r="AF68" s="526"/>
      <c r="AG68" s="526"/>
      <c r="AH68" s="526"/>
      <c r="AI68" s="526"/>
      <c r="AJ68" s="526"/>
      <c r="AK68" s="526"/>
      <c r="AL68" s="526"/>
      <c r="AM68" s="526"/>
      <c r="AN68" s="526"/>
      <c r="AO68" s="526"/>
      <c r="AP68" s="526"/>
      <c r="AQ68" s="526"/>
      <c r="AR68" s="526"/>
      <c r="AS68" s="526"/>
      <c r="AT68" s="526"/>
      <c r="AU68" s="526"/>
      <c r="AV68" s="526"/>
      <c r="AW68" s="526"/>
      <c r="AX68" s="526"/>
      <c r="AY68" s="526"/>
      <c r="AZ68" s="526"/>
      <c r="BA68" s="526"/>
      <c r="BB68" s="526"/>
      <c r="BC68" s="526"/>
      <c r="BD68" s="526"/>
      <c r="BE68" s="526"/>
      <c r="BF68" s="526"/>
      <c r="BG68" s="526"/>
      <c r="BH68" s="526"/>
      <c r="BI68" s="526"/>
      <c r="BJ68" s="526"/>
      <c r="BK68" s="526"/>
      <c r="BL68" s="526"/>
      <c r="BM68" s="526"/>
      <c r="BN68" s="526"/>
      <c r="BO68" s="526"/>
      <c r="BP68" s="526"/>
      <c r="BQ68" s="526"/>
      <c r="BR68" s="526"/>
      <c r="BS68" s="526"/>
      <c r="BT68" s="526"/>
      <c r="BU68" s="526"/>
      <c r="BV68" s="526"/>
      <c r="BW68" s="526"/>
      <c r="BX68" s="526"/>
    </row>
    <row r="69" spans="1:76" ht="15" customHeight="1" x14ac:dyDescent="0.3">
      <c r="A69" s="197"/>
      <c r="B69" s="547"/>
      <c r="C69" s="409">
        <v>43283</v>
      </c>
      <c r="D69" s="410">
        <v>0.83333333333333337</v>
      </c>
      <c r="E69" s="411" t="s">
        <v>102</v>
      </c>
      <c r="F69" s="412" t="str">
        <f>IF(SUM(AH48:AH51)=12,VLOOKUP(1,$N$48:$O$51,2,FALSE),"1G")</f>
        <v>1G</v>
      </c>
      <c r="G69" s="60"/>
      <c r="H69" s="486"/>
      <c r="I69" s="486"/>
      <c r="J69" s="60"/>
      <c r="K69" s="413" t="str">
        <f>IF(SUM(AH55:AH58)=12,VLOOKUP(2,$N$55:$O$58,2,FALSE),"2H")</f>
        <v>2H</v>
      </c>
      <c r="L69" s="29">
        <f>IF(K75="W54",0,1)</f>
        <v>0</v>
      </c>
      <c r="M69" s="34"/>
      <c r="N69" s="416"/>
      <c r="O69" s="417"/>
      <c r="P69" s="417"/>
      <c r="Q69" s="417"/>
      <c r="R69" s="417"/>
      <c r="S69" s="417"/>
      <c r="T69" s="417"/>
      <c r="U69" s="417"/>
      <c r="V69" s="417"/>
      <c r="W69" s="417"/>
      <c r="X69" s="194"/>
      <c r="Y69" s="194"/>
      <c r="Z69" s="194"/>
      <c r="AA69" s="194"/>
      <c r="AB69" s="194"/>
      <c r="AC69" s="522"/>
      <c r="AD69" s="526"/>
      <c r="AE69" s="526"/>
      <c r="AF69" s="526"/>
      <c r="AG69" s="526"/>
      <c r="AH69" s="526"/>
      <c r="AI69" s="526"/>
      <c r="AJ69" s="526"/>
      <c r="AK69" s="526"/>
      <c r="AL69" s="526"/>
      <c r="AM69" s="526"/>
      <c r="AN69" s="526"/>
      <c r="AO69" s="526"/>
      <c r="AP69" s="526"/>
      <c r="AQ69" s="526"/>
      <c r="AR69" s="526"/>
      <c r="AS69" s="526"/>
      <c r="AT69" s="526"/>
      <c r="AU69" s="526"/>
      <c r="AV69" s="526"/>
      <c r="AW69" s="526"/>
      <c r="AX69" s="526"/>
      <c r="AY69" s="526"/>
      <c r="AZ69" s="526"/>
      <c r="BA69" s="526"/>
      <c r="BB69" s="526"/>
      <c r="BC69" s="526"/>
      <c r="BD69" s="526"/>
      <c r="BE69" s="526"/>
      <c r="BF69" s="526"/>
      <c r="BG69" s="526"/>
      <c r="BH69" s="526"/>
      <c r="BI69" s="526"/>
      <c r="BJ69" s="526"/>
      <c r="BK69" s="526"/>
      <c r="BL69" s="526"/>
      <c r="BM69" s="526"/>
      <c r="BN69" s="526"/>
      <c r="BO69" s="526"/>
      <c r="BP69" s="526"/>
      <c r="BQ69" s="526"/>
      <c r="BR69" s="526"/>
      <c r="BS69" s="526"/>
      <c r="BT69" s="526"/>
      <c r="BU69" s="526"/>
      <c r="BV69" s="526"/>
      <c r="BW69" s="526"/>
      <c r="BX69" s="526"/>
    </row>
    <row r="70" spans="1:76" ht="15" customHeight="1" x14ac:dyDescent="0.3">
      <c r="A70" s="197"/>
      <c r="B70" s="547"/>
      <c r="C70" s="409">
        <v>43284</v>
      </c>
      <c r="D70" s="410">
        <v>0.66666666666666663</v>
      </c>
      <c r="E70" s="411" t="s">
        <v>328</v>
      </c>
      <c r="F70" s="412" t="str">
        <f>IF(SUM(AH41:AH44)=12,VLOOKUP(1,$N$41:$O$44,2,FALSE),"1F")</f>
        <v>1F</v>
      </c>
      <c r="G70" s="60"/>
      <c r="H70" s="486"/>
      <c r="I70" s="486"/>
      <c r="J70" s="60"/>
      <c r="K70" s="413" t="str">
        <f>IF(SUM(AH34:AH37)=12,VLOOKUP(2,$N$34:$O$37,2,FALSE),"2E")</f>
        <v>2E</v>
      </c>
      <c r="L70" s="29">
        <f>IF(F77="W55",0,1)</f>
        <v>0</v>
      </c>
      <c r="M70" s="34"/>
      <c r="N70" s="403"/>
      <c r="O70" s="403"/>
      <c r="P70" s="403"/>
      <c r="Q70" s="403"/>
      <c r="R70" s="403"/>
      <c r="S70" s="403"/>
      <c r="T70" s="403"/>
      <c r="U70" s="403"/>
      <c r="V70" s="403"/>
      <c r="W70" s="403"/>
      <c r="X70" s="194"/>
      <c r="Y70" s="194"/>
      <c r="Z70" s="194"/>
      <c r="AA70" s="194"/>
      <c r="AB70" s="194"/>
      <c r="AC70" s="522"/>
      <c r="AD70" s="526"/>
      <c r="AE70" s="526"/>
      <c r="AF70" s="526"/>
      <c r="AG70" s="526"/>
      <c r="AH70" s="526"/>
      <c r="AI70" s="526"/>
      <c r="AJ70" s="526"/>
      <c r="AK70" s="526"/>
      <c r="AL70" s="526"/>
      <c r="AM70" s="526"/>
      <c r="AN70" s="526"/>
      <c r="AO70" s="526"/>
      <c r="AP70" s="526"/>
      <c r="AQ70" s="526"/>
      <c r="AR70" s="526"/>
      <c r="AS70" s="526"/>
      <c r="AT70" s="526"/>
      <c r="AU70" s="526"/>
      <c r="AV70" s="526"/>
      <c r="AW70" s="526"/>
      <c r="AX70" s="526"/>
      <c r="AY70" s="526"/>
      <c r="AZ70" s="526"/>
      <c r="BA70" s="526"/>
      <c r="BB70" s="526"/>
      <c r="BC70" s="526"/>
      <c r="BD70" s="526"/>
      <c r="BE70" s="526"/>
      <c r="BF70" s="526"/>
      <c r="BG70" s="526"/>
      <c r="BH70" s="526"/>
      <c r="BI70" s="526"/>
      <c r="BJ70" s="526"/>
      <c r="BK70" s="526"/>
      <c r="BL70" s="526"/>
      <c r="BM70" s="526"/>
      <c r="BN70" s="526"/>
      <c r="BO70" s="526"/>
      <c r="BP70" s="526"/>
      <c r="BQ70" s="526"/>
      <c r="BR70" s="526"/>
      <c r="BS70" s="526"/>
      <c r="BT70" s="526"/>
      <c r="BU70" s="526"/>
      <c r="BV70" s="526"/>
      <c r="BW70" s="526"/>
      <c r="BX70" s="526"/>
    </row>
    <row r="71" spans="1:76" ht="15" customHeight="1" x14ac:dyDescent="0.3">
      <c r="A71" s="197"/>
      <c r="B71" s="548"/>
      <c r="C71" s="418">
        <v>43284</v>
      </c>
      <c r="D71" s="419">
        <v>0.83333333333333337</v>
      </c>
      <c r="E71" s="420" t="s">
        <v>333</v>
      </c>
      <c r="F71" s="421" t="str">
        <f>IF(SUM(AH55:AH58)=12,VLOOKUP(1,$N$55:$O$58,2,FALSE),"1H")</f>
        <v>1H</v>
      </c>
      <c r="G71" s="61"/>
      <c r="H71" s="486"/>
      <c r="I71" s="486"/>
      <c r="J71" s="61"/>
      <c r="K71" s="422" t="str">
        <f>IF(SUM(AH48:AH51)=12,VLOOKUP(2,$N$48:$O$51,2,FALSE),"2G")</f>
        <v>2G</v>
      </c>
      <c r="L71" s="29">
        <f>IF(K77="W56",0,1)</f>
        <v>0</v>
      </c>
      <c r="M71" s="34"/>
      <c r="N71" s="403"/>
      <c r="O71" s="403"/>
      <c r="P71" s="403"/>
      <c r="Q71" s="403"/>
      <c r="R71" s="403"/>
      <c r="S71" s="403"/>
      <c r="T71" s="403"/>
      <c r="U71" s="403"/>
      <c r="V71" s="403"/>
      <c r="W71" s="403"/>
      <c r="X71" s="194"/>
      <c r="Y71" s="194"/>
      <c r="Z71" s="194"/>
      <c r="AA71" s="194"/>
      <c r="AB71" s="194"/>
      <c r="AC71" s="522"/>
      <c r="AD71" s="526"/>
      <c r="AE71" s="526"/>
      <c r="AF71" s="526"/>
      <c r="AG71" s="526"/>
      <c r="AH71" s="526"/>
      <c r="AI71" s="526"/>
      <c r="AJ71" s="526"/>
      <c r="AK71" s="526"/>
      <c r="AL71" s="526"/>
      <c r="AM71" s="526"/>
      <c r="AN71" s="526"/>
      <c r="AO71" s="526"/>
      <c r="AP71" s="526"/>
      <c r="AQ71" s="526"/>
      <c r="AR71" s="526"/>
      <c r="AS71" s="526"/>
      <c r="AT71" s="526"/>
      <c r="AU71" s="526"/>
      <c r="AV71" s="526"/>
      <c r="AW71" s="526"/>
      <c r="AX71" s="526"/>
      <c r="AY71" s="526"/>
      <c r="AZ71" s="526"/>
      <c r="BA71" s="526"/>
      <c r="BB71" s="526"/>
      <c r="BC71" s="526"/>
      <c r="BD71" s="526"/>
      <c r="BE71" s="526"/>
      <c r="BF71" s="526"/>
      <c r="BG71" s="526"/>
      <c r="BH71" s="526"/>
      <c r="BI71" s="526"/>
      <c r="BJ71" s="526"/>
      <c r="BK71" s="526"/>
      <c r="BL71" s="526"/>
      <c r="BM71" s="526"/>
      <c r="BN71" s="526"/>
      <c r="BO71" s="526"/>
      <c r="BP71" s="526"/>
      <c r="BQ71" s="526"/>
      <c r="BR71" s="526"/>
      <c r="BS71" s="526"/>
      <c r="BT71" s="526"/>
      <c r="BU71" s="526"/>
      <c r="BV71" s="526"/>
      <c r="BW71" s="526"/>
      <c r="BX71" s="526"/>
    </row>
    <row r="72" spans="1:76" ht="25.05" customHeight="1" x14ac:dyDescent="0.3">
      <c r="A72" s="197"/>
      <c r="B72" s="192" t="s">
        <v>22</v>
      </c>
      <c r="C72" s="192"/>
      <c r="D72" s="192"/>
      <c r="E72" s="192"/>
      <c r="F72" s="192"/>
      <c r="G72" s="20"/>
      <c r="H72" s="20"/>
      <c r="I72" s="20"/>
      <c r="J72" s="20"/>
      <c r="K72" s="20"/>
      <c r="L72" s="34"/>
      <c r="M72" s="34"/>
      <c r="N72" s="403"/>
      <c r="O72" s="403"/>
      <c r="P72" s="403"/>
      <c r="Q72" s="403"/>
      <c r="R72" s="403"/>
      <c r="S72" s="403"/>
      <c r="T72" s="403"/>
      <c r="U72" s="403"/>
      <c r="V72" s="403"/>
      <c r="W72" s="403"/>
      <c r="X72" s="403"/>
      <c r="Y72" s="403"/>
      <c r="Z72" s="403"/>
      <c r="AA72" s="194"/>
      <c r="AB72" s="194"/>
      <c r="AC72" s="522"/>
      <c r="AD72" s="526"/>
      <c r="AE72" s="526"/>
      <c r="AF72" s="526"/>
      <c r="AG72" s="526"/>
      <c r="AH72" s="526"/>
      <c r="AI72" s="526"/>
      <c r="AJ72" s="526"/>
      <c r="AK72" s="526"/>
      <c r="AL72" s="526"/>
      <c r="AM72" s="526"/>
      <c r="AN72" s="526"/>
      <c r="AO72" s="526"/>
      <c r="AP72" s="526"/>
      <c r="AQ72" s="526"/>
      <c r="AR72" s="526"/>
      <c r="AS72" s="526"/>
      <c r="AT72" s="526"/>
      <c r="AU72" s="526"/>
      <c r="AV72" s="526"/>
      <c r="AW72" s="526"/>
      <c r="AX72" s="526"/>
      <c r="AY72" s="526"/>
      <c r="AZ72" s="526"/>
      <c r="BA72" s="526"/>
      <c r="BB72" s="526"/>
      <c r="BC72" s="526"/>
      <c r="BD72" s="526"/>
      <c r="BE72" s="526"/>
      <c r="BF72" s="526"/>
      <c r="BG72" s="526"/>
      <c r="BH72" s="526"/>
      <c r="BI72" s="526"/>
      <c r="BJ72" s="526"/>
      <c r="BK72" s="526"/>
      <c r="BL72" s="526"/>
      <c r="BM72" s="526"/>
      <c r="BN72" s="526"/>
      <c r="BO72" s="526"/>
      <c r="BP72" s="526"/>
      <c r="BQ72" s="526"/>
      <c r="BR72" s="526"/>
      <c r="BS72" s="526"/>
      <c r="BT72" s="526"/>
      <c r="BU72" s="526"/>
      <c r="BV72" s="526"/>
      <c r="BW72" s="526"/>
      <c r="BX72" s="526"/>
    </row>
    <row r="73" spans="1:76" x14ac:dyDescent="0.3">
      <c r="A73" s="197"/>
      <c r="B73" s="195"/>
      <c r="C73" s="196" t="s">
        <v>15</v>
      </c>
      <c r="D73" s="196" t="s">
        <v>299</v>
      </c>
      <c r="E73" s="195" t="s">
        <v>335</v>
      </c>
      <c r="F73" s="401" t="s">
        <v>2</v>
      </c>
      <c r="G73" s="23" t="s">
        <v>25</v>
      </c>
      <c r="H73" s="23" t="s">
        <v>43</v>
      </c>
      <c r="I73" s="23" t="s">
        <v>43</v>
      </c>
      <c r="J73" s="23" t="s">
        <v>25</v>
      </c>
      <c r="K73" s="26" t="s">
        <v>5</v>
      </c>
      <c r="L73" s="34"/>
      <c r="M73" s="34"/>
      <c r="N73" s="403"/>
      <c r="O73" s="403"/>
      <c r="P73" s="403"/>
      <c r="Q73" s="403"/>
      <c r="R73" s="403"/>
      <c r="S73" s="403"/>
      <c r="T73" s="403"/>
      <c r="U73" s="403"/>
      <c r="V73" s="403"/>
      <c r="W73" s="403"/>
      <c r="X73" s="403"/>
      <c r="Y73" s="403"/>
      <c r="Z73" s="403"/>
      <c r="AA73" s="194"/>
      <c r="AB73" s="194"/>
      <c r="AC73" s="522"/>
      <c r="AD73" s="526"/>
      <c r="AE73" s="526"/>
      <c r="AF73" s="526"/>
      <c r="AG73" s="526"/>
      <c r="AH73" s="526"/>
      <c r="AI73" s="526"/>
      <c r="AJ73" s="526"/>
      <c r="AK73" s="526"/>
      <c r="AL73" s="526"/>
      <c r="AM73" s="526"/>
      <c r="AN73" s="526"/>
      <c r="AO73" s="526"/>
      <c r="AP73" s="526"/>
      <c r="AQ73" s="526"/>
      <c r="AR73" s="526"/>
      <c r="AS73" s="526"/>
      <c r="AT73" s="526"/>
      <c r="AU73" s="526"/>
      <c r="AV73" s="526"/>
      <c r="AW73" s="526"/>
      <c r="AX73" s="526"/>
      <c r="AY73" s="526"/>
      <c r="AZ73" s="526"/>
      <c r="BA73" s="526"/>
      <c r="BB73" s="526"/>
      <c r="BC73" s="526"/>
      <c r="BD73" s="526"/>
      <c r="BE73" s="526"/>
      <c r="BF73" s="526"/>
      <c r="BG73" s="526"/>
      <c r="BH73" s="526"/>
      <c r="BI73" s="526"/>
      <c r="BJ73" s="526"/>
      <c r="BK73" s="526"/>
      <c r="BL73" s="526"/>
      <c r="BM73" s="526"/>
      <c r="BN73" s="526"/>
      <c r="BO73" s="526"/>
      <c r="BP73" s="526"/>
      <c r="BQ73" s="526"/>
      <c r="BR73" s="526"/>
      <c r="BS73" s="526"/>
      <c r="BT73" s="526"/>
      <c r="BU73" s="526"/>
      <c r="BV73" s="526"/>
      <c r="BW73" s="526"/>
      <c r="BX73" s="526"/>
    </row>
    <row r="74" spans="1:76" ht="15" customHeight="1" x14ac:dyDescent="0.3">
      <c r="A74" s="197"/>
      <c r="B74" s="567" t="s">
        <v>144</v>
      </c>
      <c r="C74" s="423">
        <v>43287</v>
      </c>
      <c r="D74" s="424">
        <v>0.66666666666666663</v>
      </c>
      <c r="E74" s="425" t="s">
        <v>334</v>
      </c>
      <c r="F74" s="426" t="str">
        <f>IF(AND(OR(H64="",I64="")),"W49",IF(H64&gt;I64,F64,IF(H64&lt;I64,K64,IF(AND(H64=I64,G64=J64),"W49",IF(AND(H64=I64,OR(G64="",J64="")),"W49",IF(AND(H64=I64,G64&gt;J64),F64,K64))))))</f>
        <v>W49</v>
      </c>
      <c r="G74" s="62"/>
      <c r="H74" s="487"/>
      <c r="I74" s="487"/>
      <c r="J74" s="62"/>
      <c r="K74" s="63" t="str">
        <f>IF(AND(OR(H65="",I65="")),"W50",IF(H65&gt;I65,F65,IF(H65&lt;I65,K65,IF(AND(H65=I65,G65=J65),"W50",IF(AND(H65=I65,OR(G65="",J65="")),"W50",IF(AND(H65=I65,G65&gt;J65),F65,K65))))))</f>
        <v>W50</v>
      </c>
      <c r="L74" s="29">
        <f>IF(F80="W57",0,1)</f>
        <v>0</v>
      </c>
      <c r="M74" s="34"/>
      <c r="N74" s="403"/>
      <c r="O74" s="403"/>
      <c r="P74" s="403"/>
      <c r="Q74" s="403"/>
      <c r="R74" s="403"/>
      <c r="S74" s="403"/>
      <c r="T74" s="403"/>
      <c r="U74" s="403"/>
      <c r="V74" s="403"/>
      <c r="W74" s="403"/>
      <c r="X74" s="403"/>
      <c r="Y74" s="403"/>
      <c r="Z74" s="403"/>
      <c r="AA74" s="427"/>
      <c r="AB74" s="427"/>
      <c r="AC74" s="537"/>
      <c r="AD74" s="526"/>
      <c r="AE74" s="526"/>
      <c r="AF74" s="526"/>
      <c r="AG74" s="526"/>
      <c r="AH74" s="526"/>
      <c r="AI74" s="526"/>
      <c r="AJ74" s="526"/>
      <c r="AK74" s="526"/>
      <c r="AL74" s="526"/>
      <c r="AM74" s="526"/>
      <c r="AN74" s="526"/>
      <c r="AO74" s="526"/>
      <c r="AP74" s="526"/>
      <c r="AQ74" s="526"/>
      <c r="AR74" s="526"/>
      <c r="AS74" s="526"/>
      <c r="AT74" s="526"/>
      <c r="AU74" s="526"/>
      <c r="AV74" s="526"/>
      <c r="AW74" s="526"/>
      <c r="AX74" s="526"/>
      <c r="AY74" s="526"/>
      <c r="AZ74" s="526"/>
      <c r="BA74" s="526"/>
      <c r="BB74" s="526"/>
      <c r="BC74" s="526"/>
      <c r="BD74" s="526"/>
      <c r="BE74" s="526"/>
      <c r="BF74" s="526"/>
      <c r="BG74" s="526"/>
      <c r="BH74" s="526"/>
      <c r="BI74" s="526"/>
      <c r="BJ74" s="526"/>
      <c r="BK74" s="526"/>
      <c r="BL74" s="526"/>
      <c r="BM74" s="526"/>
      <c r="BN74" s="526"/>
      <c r="BO74" s="526"/>
      <c r="BP74" s="526"/>
      <c r="BQ74" s="526"/>
      <c r="BR74" s="526"/>
      <c r="BS74" s="526"/>
      <c r="BT74" s="526"/>
      <c r="BU74" s="526"/>
      <c r="BV74" s="526"/>
      <c r="BW74" s="526"/>
      <c r="BX74" s="526"/>
    </row>
    <row r="75" spans="1:76" ht="15" customHeight="1" x14ac:dyDescent="0.3">
      <c r="A75" s="197"/>
      <c r="B75" s="568"/>
      <c r="C75" s="428">
        <v>43287</v>
      </c>
      <c r="D75" s="429">
        <v>0.83333333333333337</v>
      </c>
      <c r="E75" s="430" t="s">
        <v>105</v>
      </c>
      <c r="F75" s="431" t="str">
        <f>IF(AND(OR(H68="",I68="")),"W53",IF(H68&gt;I68,F68,IF(H68&lt;I68,K68,IF(AND(H68=I68,G68=J68),"W53",IF(AND(H68=I68,OR(G68="",J68="")),"W53",IF(AND(H68=I68,G68&gt;J68),F68,K68))))))</f>
        <v>W53</v>
      </c>
      <c r="G75" s="64"/>
      <c r="H75" s="487"/>
      <c r="I75" s="487"/>
      <c r="J75" s="64"/>
      <c r="K75" s="65" t="str">
        <f>IF(AND(OR(H69="",I69="")),"W54",IF(H69&gt;I69,F69,IF(H69&lt;I69,K69,IF(AND(H69=I69,G69=J69),"W54",IF(AND(H69=I69,OR(G69="",J69="")),"W54",IF(AND(H69=I69,G69&gt;J69),F69,K69))))))</f>
        <v>W54</v>
      </c>
      <c r="L75" s="29">
        <f>IF(K80="W58",0,1)</f>
        <v>0</v>
      </c>
      <c r="M75" s="34"/>
      <c r="N75" s="403"/>
      <c r="O75" s="403"/>
      <c r="P75" s="403"/>
      <c r="Q75" s="403"/>
      <c r="R75" s="403"/>
      <c r="S75" s="403"/>
      <c r="T75" s="403"/>
      <c r="U75" s="403"/>
      <c r="V75" s="403"/>
      <c r="W75" s="403"/>
      <c r="X75" s="403"/>
      <c r="Y75" s="403"/>
      <c r="Z75" s="403"/>
      <c r="AA75" s="14"/>
      <c r="AB75" s="14"/>
      <c r="AC75" s="537"/>
      <c r="AD75" s="526"/>
      <c r="AE75" s="526"/>
      <c r="AF75" s="526"/>
      <c r="AG75" s="526"/>
      <c r="AH75" s="526"/>
      <c r="AI75" s="526"/>
      <c r="AJ75" s="526"/>
      <c r="AK75" s="526"/>
      <c r="AL75" s="526"/>
      <c r="AM75" s="526"/>
      <c r="AN75" s="526"/>
      <c r="AO75" s="526"/>
      <c r="AP75" s="526"/>
      <c r="AQ75" s="526"/>
      <c r="AR75" s="526"/>
      <c r="AS75" s="526"/>
      <c r="AT75" s="526"/>
      <c r="AU75" s="526"/>
      <c r="AV75" s="526"/>
      <c r="AW75" s="526"/>
      <c r="AX75" s="526"/>
      <c r="AY75" s="526"/>
      <c r="AZ75" s="526"/>
      <c r="BA75" s="526"/>
      <c r="BB75" s="526"/>
      <c r="BC75" s="526"/>
      <c r="BD75" s="526"/>
      <c r="BE75" s="526"/>
      <c r="BF75" s="526"/>
      <c r="BG75" s="526"/>
      <c r="BH75" s="526"/>
      <c r="BI75" s="526"/>
      <c r="BJ75" s="526"/>
      <c r="BK75" s="526"/>
      <c r="BL75" s="526"/>
      <c r="BM75" s="526"/>
      <c r="BN75" s="526"/>
      <c r="BO75" s="526"/>
      <c r="BP75" s="526"/>
      <c r="BQ75" s="526"/>
      <c r="BR75" s="526"/>
      <c r="BS75" s="526"/>
      <c r="BT75" s="526"/>
      <c r="BU75" s="526"/>
      <c r="BV75" s="526"/>
      <c r="BW75" s="526"/>
      <c r="BX75" s="526"/>
    </row>
    <row r="76" spans="1:76" ht="15" customHeight="1" x14ac:dyDescent="0.3">
      <c r="A76" s="197"/>
      <c r="B76" s="568"/>
      <c r="C76" s="428">
        <v>43288</v>
      </c>
      <c r="D76" s="429">
        <v>0.83333333333333337</v>
      </c>
      <c r="E76" s="430" t="s">
        <v>329</v>
      </c>
      <c r="F76" s="431" t="str">
        <f>IF(AND(OR(H66="",I66="")),"W51",IF(H66&gt;I66,F66,IF(H66&lt;I66,K66,IF(AND(H66=I66,G66=J66),"W51",IF(AND(H66=I66,OR(G66="",J66="")),"W51",IF(AND(H66=I66,G66&gt;J66),F66,K66))))))</f>
        <v>W51</v>
      </c>
      <c r="G76" s="64"/>
      <c r="H76" s="487"/>
      <c r="I76" s="487"/>
      <c r="J76" s="64"/>
      <c r="K76" s="65" t="str">
        <f>IF(AND(OR(H67="",I67="")),"W52",IF(H67&gt;I67,F67,IF(H67&lt;I67,K67,IF(AND(H67=I67,G67=J67),"W52",IF(AND(H67=I67,OR(G67="",J67="")),"W52",IF(AND(H67=I67,G67&gt;J67),F67,K67))))))</f>
        <v>W52</v>
      </c>
      <c r="L76" s="29">
        <f>IF(F81="W59",0,1)</f>
        <v>0</v>
      </c>
      <c r="M76" s="34"/>
      <c r="N76" s="403"/>
      <c r="O76" s="403"/>
      <c r="P76" s="403"/>
      <c r="Q76" s="403"/>
      <c r="R76" s="403"/>
      <c r="S76" s="403"/>
      <c r="T76" s="403"/>
      <c r="U76" s="403"/>
      <c r="V76" s="403"/>
      <c r="W76" s="403"/>
      <c r="X76" s="403"/>
      <c r="Y76" s="403"/>
      <c r="Z76" s="403"/>
      <c r="AA76" s="14"/>
      <c r="AB76" s="14"/>
      <c r="AC76" s="537"/>
      <c r="AD76" s="526"/>
      <c r="AE76" s="526"/>
      <c r="AF76" s="526"/>
      <c r="AG76" s="526"/>
      <c r="AH76" s="526"/>
      <c r="AI76" s="526"/>
      <c r="AJ76" s="526"/>
      <c r="AK76" s="526"/>
      <c r="AL76" s="526"/>
      <c r="AM76" s="526"/>
      <c r="AN76" s="526"/>
      <c r="AO76" s="526"/>
      <c r="AP76" s="526"/>
      <c r="AQ76" s="526"/>
      <c r="AR76" s="526"/>
      <c r="AS76" s="526"/>
      <c r="AT76" s="526"/>
      <c r="AU76" s="526"/>
      <c r="AV76" s="526"/>
      <c r="AW76" s="526"/>
      <c r="AX76" s="526"/>
      <c r="AY76" s="526"/>
      <c r="AZ76" s="526"/>
      <c r="BA76" s="526"/>
      <c r="BB76" s="526"/>
      <c r="BC76" s="526"/>
      <c r="BD76" s="526"/>
      <c r="BE76" s="526"/>
      <c r="BF76" s="526"/>
      <c r="BG76" s="526"/>
      <c r="BH76" s="526"/>
      <c r="BI76" s="526"/>
      <c r="BJ76" s="526"/>
      <c r="BK76" s="526"/>
      <c r="BL76" s="526"/>
      <c r="BM76" s="526"/>
      <c r="BN76" s="526"/>
      <c r="BO76" s="526"/>
      <c r="BP76" s="526"/>
      <c r="BQ76" s="526"/>
      <c r="BR76" s="526"/>
      <c r="BS76" s="526"/>
      <c r="BT76" s="526"/>
      <c r="BU76" s="526"/>
      <c r="BV76" s="526"/>
      <c r="BW76" s="526"/>
      <c r="BX76" s="526"/>
    </row>
    <row r="77" spans="1:76" ht="15" customHeight="1" x14ac:dyDescent="0.3">
      <c r="A77" s="197"/>
      <c r="B77" s="569"/>
      <c r="C77" s="432">
        <v>43288</v>
      </c>
      <c r="D77" s="433">
        <v>0.66666666666666663</v>
      </c>
      <c r="E77" s="434" t="s">
        <v>103</v>
      </c>
      <c r="F77" s="435" t="str">
        <f>IF(AND(OR(H70="",I70="")),"W55",IF(H70&gt;I70,F70,IF(H70&lt;I70,K70,IF(AND(H70=I70,G70=J70),"W55",IF(AND(H70=I70,OR(G70="",J70="")),"W55",IF(AND(H70=I70,G70&gt;J70),F70,K70))))))</f>
        <v>W55</v>
      </c>
      <c r="G77" s="66"/>
      <c r="H77" s="487"/>
      <c r="I77" s="487"/>
      <c r="J77" s="66"/>
      <c r="K77" s="67" t="str">
        <f>IF(AND(OR(H71="",I71="")),"W56",IF(H71&gt;I71,F71,IF(H71&lt;I71,K71,IF(AND(H71=I71,G71=J71),"W56",IF(AND(H71=I71,OR(G71="",J71="")),"W56",IF(AND(H71=I71,G71&gt;J71),F71,K71))))))</f>
        <v>W56</v>
      </c>
      <c r="L77" s="29">
        <f>IF(K81="W60",0,1)</f>
        <v>0</v>
      </c>
      <c r="M77" s="34"/>
      <c r="N77" s="14"/>
      <c r="O77" s="14"/>
      <c r="P77" s="14"/>
      <c r="Q77" s="14"/>
      <c r="R77" s="14"/>
      <c r="S77" s="14"/>
      <c r="T77" s="14"/>
      <c r="U77" s="14"/>
      <c r="V77" s="14"/>
      <c r="W77" s="14"/>
      <c r="X77" s="14"/>
      <c r="Y77" s="14"/>
      <c r="Z77" s="14"/>
      <c r="AA77" s="14"/>
      <c r="AB77" s="14"/>
      <c r="AC77" s="537"/>
      <c r="AD77" s="526"/>
      <c r="AE77" s="526"/>
      <c r="AF77" s="526"/>
      <c r="AG77" s="526"/>
      <c r="AH77" s="526"/>
      <c r="AI77" s="526"/>
      <c r="AJ77" s="526"/>
      <c r="AK77" s="526"/>
      <c r="AL77" s="526"/>
      <c r="AM77" s="526"/>
      <c r="AN77" s="526"/>
      <c r="AO77" s="526"/>
      <c r="AP77" s="526"/>
      <c r="AQ77" s="526"/>
      <c r="AR77" s="526"/>
      <c r="AS77" s="526"/>
      <c r="AT77" s="526"/>
      <c r="AU77" s="526"/>
      <c r="AV77" s="526"/>
      <c r="AW77" s="526"/>
      <c r="AX77" s="526"/>
      <c r="AY77" s="526"/>
      <c r="AZ77" s="526"/>
      <c r="BA77" s="526"/>
      <c r="BB77" s="526"/>
      <c r="BC77" s="526"/>
      <c r="BD77" s="526"/>
      <c r="BE77" s="526"/>
      <c r="BF77" s="526"/>
      <c r="BG77" s="526"/>
      <c r="BH77" s="526"/>
      <c r="BI77" s="526"/>
      <c r="BJ77" s="526"/>
      <c r="BK77" s="526"/>
      <c r="BL77" s="526"/>
      <c r="BM77" s="526"/>
      <c r="BN77" s="526"/>
      <c r="BO77" s="526"/>
      <c r="BP77" s="526"/>
      <c r="BQ77" s="526"/>
      <c r="BR77" s="526"/>
      <c r="BS77" s="526"/>
      <c r="BT77" s="526"/>
      <c r="BU77" s="526"/>
      <c r="BV77" s="526"/>
      <c r="BW77" s="526"/>
      <c r="BX77" s="526"/>
    </row>
    <row r="78" spans="1:76" ht="25.05" customHeight="1" x14ac:dyDescent="0.3">
      <c r="A78" s="197"/>
      <c r="B78" s="192" t="s">
        <v>23</v>
      </c>
      <c r="C78" s="192"/>
      <c r="D78" s="192"/>
      <c r="E78" s="192"/>
      <c r="F78" s="192"/>
      <c r="G78" s="20"/>
      <c r="H78" s="20"/>
      <c r="I78" s="20"/>
      <c r="J78" s="20"/>
      <c r="K78" s="20"/>
      <c r="L78" s="34"/>
      <c r="M78" s="34"/>
      <c r="N78" s="14"/>
      <c r="O78" s="14"/>
      <c r="P78" s="14"/>
      <c r="Q78" s="14"/>
      <c r="R78" s="14"/>
      <c r="S78" s="14"/>
      <c r="T78" s="14"/>
      <c r="U78" s="14"/>
      <c r="V78" s="14"/>
      <c r="W78" s="14"/>
      <c r="X78" s="14"/>
      <c r="Y78" s="14"/>
      <c r="Z78" s="14"/>
      <c r="AA78" s="14"/>
      <c r="AB78" s="14"/>
      <c r="AC78" s="522"/>
      <c r="AD78" s="526"/>
      <c r="AE78" s="526"/>
      <c r="AF78" s="526"/>
      <c r="AG78" s="526"/>
      <c r="AH78" s="526"/>
      <c r="AI78" s="526"/>
      <c r="AJ78" s="526"/>
      <c r="AK78" s="526"/>
      <c r="AL78" s="526"/>
      <c r="AM78" s="526"/>
      <c r="AN78" s="526"/>
      <c r="AO78" s="526"/>
      <c r="AP78" s="526"/>
      <c r="AQ78" s="526"/>
      <c r="AR78" s="526"/>
      <c r="AS78" s="526"/>
      <c r="AT78" s="526"/>
      <c r="AU78" s="526"/>
      <c r="AV78" s="526"/>
      <c r="AW78" s="526"/>
      <c r="AX78" s="526"/>
      <c r="AY78" s="526"/>
      <c r="AZ78" s="526"/>
      <c r="BA78" s="526"/>
      <c r="BB78" s="526"/>
      <c r="BC78" s="526"/>
      <c r="BD78" s="526"/>
      <c r="BE78" s="526"/>
      <c r="BF78" s="526"/>
      <c r="BG78" s="526"/>
      <c r="BH78" s="526"/>
      <c r="BI78" s="526"/>
      <c r="BJ78" s="526"/>
      <c r="BK78" s="526"/>
      <c r="BL78" s="526"/>
      <c r="BM78" s="526"/>
      <c r="BN78" s="526"/>
      <c r="BO78" s="526"/>
      <c r="BP78" s="526"/>
      <c r="BQ78" s="526"/>
      <c r="BR78" s="526"/>
      <c r="BS78" s="526"/>
      <c r="BT78" s="526"/>
      <c r="BU78" s="526"/>
      <c r="BV78" s="526"/>
      <c r="BW78" s="526"/>
      <c r="BX78" s="526"/>
    </row>
    <row r="79" spans="1:76" x14ac:dyDescent="0.3">
      <c r="A79" s="197"/>
      <c r="B79" s="195"/>
      <c r="C79" s="196" t="s">
        <v>15</v>
      </c>
      <c r="D79" s="196" t="s">
        <v>299</v>
      </c>
      <c r="E79" s="195" t="s">
        <v>335</v>
      </c>
      <c r="F79" s="401" t="s">
        <v>2</v>
      </c>
      <c r="G79" s="23" t="s">
        <v>25</v>
      </c>
      <c r="H79" s="23" t="s">
        <v>43</v>
      </c>
      <c r="I79" s="23" t="s">
        <v>43</v>
      </c>
      <c r="J79" s="23" t="s">
        <v>25</v>
      </c>
      <c r="K79" s="21" t="s">
        <v>5</v>
      </c>
      <c r="L79" s="34"/>
      <c r="M79" s="34"/>
      <c r="N79" s="14"/>
      <c r="O79" s="14"/>
      <c r="P79" s="14"/>
      <c r="Q79" s="14"/>
      <c r="R79" s="14"/>
      <c r="S79" s="14"/>
      <c r="T79" s="14"/>
      <c r="U79" s="14"/>
      <c r="V79" s="14"/>
      <c r="W79" s="14"/>
      <c r="X79" s="14"/>
      <c r="Y79" s="14"/>
      <c r="Z79" s="14"/>
      <c r="AA79" s="14"/>
      <c r="AB79" s="14"/>
      <c r="AC79" s="522"/>
      <c r="AD79" s="526"/>
      <c r="AE79" s="526"/>
      <c r="AF79" s="526"/>
      <c r="AG79" s="526"/>
      <c r="AH79" s="526"/>
      <c r="AI79" s="526"/>
      <c r="AJ79" s="526"/>
      <c r="AK79" s="526"/>
      <c r="AL79" s="526"/>
      <c r="AM79" s="526"/>
      <c r="AN79" s="526"/>
      <c r="AO79" s="526"/>
      <c r="AP79" s="526"/>
      <c r="AQ79" s="526"/>
      <c r="AR79" s="526"/>
      <c r="AS79" s="526"/>
      <c r="AT79" s="526"/>
      <c r="AU79" s="526"/>
      <c r="AV79" s="526"/>
      <c r="AW79" s="526"/>
      <c r="AX79" s="526"/>
      <c r="AY79" s="526"/>
      <c r="AZ79" s="526"/>
      <c r="BA79" s="526"/>
      <c r="BB79" s="526"/>
      <c r="BC79" s="526"/>
      <c r="BD79" s="526"/>
      <c r="BE79" s="526"/>
      <c r="BF79" s="526"/>
      <c r="BG79" s="526"/>
      <c r="BH79" s="526"/>
      <c r="BI79" s="526"/>
      <c r="BJ79" s="526"/>
      <c r="BK79" s="526"/>
      <c r="BL79" s="526"/>
      <c r="BM79" s="526"/>
      <c r="BN79" s="526"/>
      <c r="BO79" s="526"/>
      <c r="BP79" s="526"/>
      <c r="BQ79" s="526"/>
      <c r="BR79" s="526"/>
      <c r="BS79" s="526"/>
      <c r="BT79" s="526"/>
      <c r="BU79" s="526"/>
      <c r="BV79" s="526"/>
      <c r="BW79" s="526"/>
      <c r="BX79" s="526"/>
    </row>
    <row r="80" spans="1:76" ht="15" customHeight="1" x14ac:dyDescent="0.3">
      <c r="A80" s="197"/>
      <c r="B80" s="570" t="s">
        <v>145</v>
      </c>
      <c r="C80" s="436">
        <v>43291</v>
      </c>
      <c r="D80" s="437">
        <v>0.83333333333333337</v>
      </c>
      <c r="E80" s="438" t="s">
        <v>328</v>
      </c>
      <c r="F80" s="439" t="str">
        <f>IF(AND(OR(H74="",I74="")),"W57",IF(H74&gt;I74,F74,IF(H74&lt;I74,K74,IF(AND(H74=I74,G74=J74),"W57",IF(AND(H74=I74,OR(G74="",J74="")),"W57",IF(AND(H74=I74,G74&gt;J74),F74,K74))))))</f>
        <v>W57</v>
      </c>
      <c r="G80" s="488"/>
      <c r="H80" s="489"/>
      <c r="I80" s="489"/>
      <c r="J80" s="488"/>
      <c r="K80" s="68" t="str">
        <f>IF(AND(OR(H75="",I75="")),"W58",IF(H75&gt;I75,F75,IF(H75&lt;I75,K75,IF(AND(H75=I75,G75=J75),"W58",IF(AND(H75=I75,OR(G75="",J75="")),"W58",IF(AND(H75=I75,G75&gt;J75),F75,K75))))))</f>
        <v>W58</v>
      </c>
      <c r="L80" s="29">
        <f>IF(F87="W61",0,1)</f>
        <v>0</v>
      </c>
      <c r="M80" s="34"/>
      <c r="N80" s="14"/>
      <c r="O80" s="14"/>
      <c r="P80" s="14"/>
      <c r="Q80" s="14"/>
      <c r="R80" s="14"/>
      <c r="S80" s="14"/>
      <c r="T80" s="14"/>
      <c r="U80" s="14"/>
      <c r="V80" s="14"/>
      <c r="W80" s="14"/>
      <c r="X80" s="14"/>
      <c r="Y80" s="14"/>
      <c r="Z80" s="14"/>
      <c r="AA80" s="14"/>
      <c r="AB80" s="14"/>
      <c r="AC80" s="522"/>
      <c r="AD80" s="526"/>
      <c r="AE80" s="526"/>
      <c r="AF80" s="526"/>
      <c r="AG80" s="526"/>
      <c r="AH80" s="526"/>
      <c r="AI80" s="526"/>
      <c r="AJ80" s="526"/>
      <c r="AK80" s="526"/>
      <c r="AL80" s="526"/>
      <c r="AM80" s="526"/>
      <c r="AN80" s="526"/>
      <c r="AO80" s="526"/>
      <c r="AP80" s="526"/>
      <c r="AQ80" s="526"/>
      <c r="AR80" s="526"/>
      <c r="AS80" s="526"/>
      <c r="AT80" s="526"/>
      <c r="AU80" s="526"/>
      <c r="AV80" s="526"/>
      <c r="AW80" s="526"/>
      <c r="AX80" s="526"/>
      <c r="AY80" s="526"/>
      <c r="AZ80" s="526"/>
      <c r="BA80" s="526"/>
      <c r="BB80" s="526"/>
      <c r="BC80" s="526"/>
      <c r="BD80" s="526"/>
      <c r="BE80" s="526"/>
      <c r="BF80" s="526"/>
      <c r="BG80" s="526"/>
      <c r="BH80" s="526"/>
      <c r="BI80" s="526"/>
      <c r="BJ80" s="526"/>
      <c r="BK80" s="526"/>
      <c r="BL80" s="526"/>
      <c r="BM80" s="526"/>
      <c r="BN80" s="526"/>
      <c r="BO80" s="526"/>
      <c r="BP80" s="526"/>
      <c r="BQ80" s="526"/>
      <c r="BR80" s="526"/>
      <c r="BS80" s="526"/>
      <c r="BT80" s="526"/>
      <c r="BU80" s="526"/>
      <c r="BV80" s="526"/>
      <c r="BW80" s="526"/>
      <c r="BX80" s="526"/>
    </row>
    <row r="81" spans="1:76" ht="15" customHeight="1" x14ac:dyDescent="0.3">
      <c r="A81" s="197"/>
      <c r="B81" s="571"/>
      <c r="C81" s="440">
        <v>43292</v>
      </c>
      <c r="D81" s="441">
        <v>0.83333333333333337</v>
      </c>
      <c r="E81" s="442" t="s">
        <v>311</v>
      </c>
      <c r="F81" s="443" t="str">
        <f>IF(AND(OR(H76="",I76="")),"W59",IF(H76&gt;I76,F76,IF(H76&lt;I76,K76,IF(AND(H76=I76,G76=J76),"W59",IF(AND(H76=I76,OR(G76="",J76="")),"W59",IF(AND(H76=I76,G76&gt;J76),F76,K76))))))</f>
        <v>W59</v>
      </c>
      <c r="G81" s="490"/>
      <c r="H81" s="489"/>
      <c r="I81" s="489"/>
      <c r="J81" s="491"/>
      <c r="K81" s="69" t="str">
        <f>IF(AND(OR(H77="",I77="")),"W60",IF(H77&gt;I77,F77,IF(H77&lt;I77,K77,IF(AND(H77=I77,G77=J77),"W60",IF(AND(H77=I77,OR(G77="",J77="")),"W60",IF(AND(H77=I77,G77&gt;J77),F77,K77))))))</f>
        <v>W60</v>
      </c>
      <c r="L81" s="29">
        <f>IF(K87="W62",0,1)</f>
        <v>0</v>
      </c>
      <c r="M81" s="34"/>
      <c r="N81" s="14"/>
      <c r="O81" s="14"/>
      <c r="P81" s="14"/>
      <c r="Q81" s="14"/>
      <c r="R81" s="14"/>
      <c r="S81" s="14"/>
      <c r="T81" s="14"/>
      <c r="U81" s="14"/>
      <c r="V81" s="14"/>
      <c r="W81" s="14"/>
      <c r="X81" s="14"/>
      <c r="Y81" s="14"/>
      <c r="Z81" s="14"/>
      <c r="AA81" s="14"/>
      <c r="AB81" s="14"/>
      <c r="AC81" s="522"/>
      <c r="AD81" s="526"/>
      <c r="AE81" s="526"/>
      <c r="AF81" s="526"/>
      <c r="AG81" s="526"/>
      <c r="AH81" s="526"/>
      <c r="AI81" s="526"/>
      <c r="AJ81" s="526"/>
      <c r="AK81" s="526"/>
      <c r="AL81" s="526"/>
      <c r="AM81" s="526"/>
      <c r="AN81" s="526"/>
      <c r="AO81" s="526"/>
      <c r="AP81" s="526"/>
      <c r="AQ81" s="526"/>
      <c r="AR81" s="526"/>
      <c r="AS81" s="526"/>
      <c r="AT81" s="526"/>
      <c r="AU81" s="526"/>
      <c r="AV81" s="526"/>
      <c r="AW81" s="526"/>
      <c r="AX81" s="526"/>
      <c r="AY81" s="526"/>
      <c r="AZ81" s="526"/>
      <c r="BA81" s="526"/>
      <c r="BB81" s="526"/>
      <c r="BC81" s="526"/>
      <c r="BD81" s="526"/>
      <c r="BE81" s="526"/>
      <c r="BF81" s="526"/>
      <c r="BG81" s="526"/>
      <c r="BH81" s="526"/>
      <c r="BI81" s="526"/>
      <c r="BJ81" s="526"/>
      <c r="BK81" s="526"/>
      <c r="BL81" s="526"/>
      <c r="BM81" s="526"/>
      <c r="BN81" s="526"/>
      <c r="BO81" s="526"/>
      <c r="BP81" s="526"/>
      <c r="BQ81" s="526"/>
      <c r="BR81" s="526"/>
      <c r="BS81" s="526"/>
      <c r="BT81" s="526"/>
      <c r="BU81" s="526"/>
      <c r="BV81" s="526"/>
      <c r="BW81" s="526"/>
      <c r="BX81" s="526"/>
    </row>
    <row r="82" spans="1:76" ht="25.05" customHeight="1" x14ac:dyDescent="0.3">
      <c r="A82" s="197"/>
      <c r="B82" s="192" t="s">
        <v>111</v>
      </c>
      <c r="C82" s="192"/>
      <c r="D82" s="192"/>
      <c r="E82" s="192"/>
      <c r="F82" s="192"/>
      <c r="G82" s="20"/>
      <c r="H82" s="20"/>
      <c r="I82" s="20"/>
      <c r="J82" s="20"/>
      <c r="K82" s="20"/>
      <c r="L82" s="34"/>
      <c r="M82" s="34"/>
      <c r="N82" s="14"/>
      <c r="O82" s="14"/>
      <c r="P82" s="14"/>
      <c r="Q82" s="14"/>
      <c r="R82" s="14"/>
      <c r="S82" s="14"/>
      <c r="T82" s="14"/>
      <c r="U82" s="14"/>
      <c r="V82" s="14"/>
      <c r="W82" s="14"/>
      <c r="X82" s="14"/>
      <c r="Y82" s="14"/>
      <c r="Z82" s="14"/>
      <c r="AA82" s="14"/>
      <c r="AB82" s="14"/>
      <c r="AC82" s="522"/>
      <c r="AD82" s="526"/>
      <c r="AE82" s="526"/>
      <c r="AF82" s="526"/>
      <c r="AG82" s="526"/>
      <c r="AH82" s="526"/>
      <c r="AI82" s="526"/>
      <c r="AJ82" s="526"/>
      <c r="AK82" s="526"/>
      <c r="AL82" s="526"/>
      <c r="AM82" s="526"/>
      <c r="AN82" s="526"/>
      <c r="AO82" s="526"/>
      <c r="AP82" s="526"/>
      <c r="AQ82" s="526"/>
      <c r="AR82" s="526"/>
      <c r="AS82" s="526"/>
      <c r="AT82" s="526"/>
      <c r="AU82" s="526"/>
      <c r="AV82" s="526"/>
      <c r="AW82" s="526"/>
      <c r="AX82" s="526"/>
      <c r="AY82" s="526"/>
      <c r="AZ82" s="526"/>
      <c r="BA82" s="526"/>
      <c r="BB82" s="526"/>
      <c r="BC82" s="526"/>
      <c r="BD82" s="526"/>
      <c r="BE82" s="526"/>
      <c r="BF82" s="526"/>
      <c r="BG82" s="526"/>
      <c r="BH82" s="526"/>
      <c r="BI82" s="526"/>
      <c r="BJ82" s="526"/>
      <c r="BK82" s="526"/>
      <c r="BL82" s="526"/>
      <c r="BM82" s="526"/>
      <c r="BN82" s="526"/>
      <c r="BO82" s="526"/>
      <c r="BP82" s="526"/>
      <c r="BQ82" s="526"/>
      <c r="BR82" s="526"/>
      <c r="BS82" s="526"/>
      <c r="BT82" s="526"/>
      <c r="BU82" s="526"/>
      <c r="BV82" s="526"/>
      <c r="BW82" s="526"/>
      <c r="BX82" s="526"/>
    </row>
    <row r="83" spans="1:76" ht="15" customHeight="1" x14ac:dyDescent="0.3">
      <c r="A83" s="197"/>
      <c r="B83" s="195"/>
      <c r="C83" s="196" t="s">
        <v>15</v>
      </c>
      <c r="D83" s="196" t="s">
        <v>299</v>
      </c>
      <c r="E83" s="195" t="s">
        <v>335</v>
      </c>
      <c r="F83" s="401" t="s">
        <v>2</v>
      </c>
      <c r="G83" s="23" t="s">
        <v>25</v>
      </c>
      <c r="H83" s="23" t="s">
        <v>43</v>
      </c>
      <c r="I83" s="23" t="s">
        <v>43</v>
      </c>
      <c r="J83" s="23" t="s">
        <v>25</v>
      </c>
      <c r="K83" s="21" t="s">
        <v>5</v>
      </c>
      <c r="L83" s="34"/>
      <c r="M83" s="34"/>
      <c r="N83" s="14"/>
      <c r="O83" s="14"/>
      <c r="P83" s="14"/>
      <c r="Q83" s="14"/>
      <c r="R83" s="14"/>
      <c r="S83" s="14"/>
      <c r="T83" s="14"/>
      <c r="U83" s="14"/>
      <c r="V83" s="14"/>
      <c r="W83" s="14"/>
      <c r="X83" s="14"/>
      <c r="Y83" s="14"/>
      <c r="Z83" s="14"/>
      <c r="AA83" s="14"/>
      <c r="AB83" s="14"/>
      <c r="AC83" s="522"/>
      <c r="AD83" s="526"/>
      <c r="AE83" s="526"/>
      <c r="AF83" s="526"/>
      <c r="AG83" s="526"/>
      <c r="AH83" s="526"/>
      <c r="AI83" s="526"/>
      <c r="AJ83" s="526"/>
      <c r="AK83" s="526"/>
      <c r="AL83" s="526"/>
      <c r="AM83" s="526"/>
      <c r="AN83" s="526"/>
      <c r="AO83" s="526"/>
      <c r="AP83" s="526"/>
      <c r="AQ83" s="526"/>
      <c r="AR83" s="526"/>
      <c r="AS83" s="526"/>
      <c r="AT83" s="526"/>
      <c r="AU83" s="526"/>
      <c r="AV83" s="526"/>
      <c r="AW83" s="526"/>
      <c r="AX83" s="526"/>
      <c r="AY83" s="526"/>
      <c r="AZ83" s="526"/>
      <c r="BA83" s="526"/>
      <c r="BB83" s="526"/>
      <c r="BC83" s="526"/>
      <c r="BD83" s="526"/>
      <c r="BE83" s="526"/>
      <c r="BF83" s="526"/>
      <c r="BG83" s="526"/>
      <c r="BH83" s="526"/>
      <c r="BI83" s="526"/>
      <c r="BJ83" s="526"/>
      <c r="BK83" s="526"/>
      <c r="BL83" s="526"/>
      <c r="BM83" s="526"/>
      <c r="BN83" s="526"/>
      <c r="BO83" s="526"/>
      <c r="BP83" s="526"/>
      <c r="BQ83" s="526"/>
      <c r="BR83" s="526"/>
      <c r="BS83" s="526"/>
      <c r="BT83" s="526"/>
      <c r="BU83" s="526"/>
      <c r="BV83" s="526"/>
      <c r="BW83" s="526"/>
      <c r="BX83" s="526"/>
    </row>
    <row r="84" spans="1:76" ht="29.25" customHeight="1" x14ac:dyDescent="0.3">
      <c r="A84" s="197"/>
      <c r="B84" s="444" t="s">
        <v>146</v>
      </c>
      <c r="C84" s="445">
        <v>43295</v>
      </c>
      <c r="D84" s="446">
        <v>0.66666666666666663</v>
      </c>
      <c r="E84" s="447" t="s">
        <v>328</v>
      </c>
      <c r="F84" s="448" t="str">
        <f>IF(AND(OR(H80="",I80="")),"L61",IF(H80&gt;I80,K80,IF(H80&lt;I80,F80,IF(AND(H80=I80,G80=J80),"L61",IF(AND(H80=I80,OR(G80="",J80="")),"L61",IF(AND(H80=I80,G80&gt;J80),K80,F80))))))</f>
        <v>L61</v>
      </c>
      <c r="G84" s="492"/>
      <c r="H84" s="493"/>
      <c r="I84" s="493"/>
      <c r="J84" s="494"/>
      <c r="K84" s="70" t="str">
        <f>IF(AND(OR(H81="",I81="")),"L62",IF(H81&gt;I81,K81,IF(H81&lt;I81,F81,IF(AND(H81=I81,G81=J81),"L62",IF(AND(H81=I81,OR(G81="",J81="")),"L62",IF(AND(H81=I81,G81&gt;J81),K81,F81))))))</f>
        <v>L62</v>
      </c>
      <c r="L84" s="29">
        <f>IF(F91="W63",0,1)</f>
        <v>0</v>
      </c>
      <c r="M84" s="34"/>
      <c r="N84" s="14"/>
      <c r="O84" s="14"/>
      <c r="P84" s="14"/>
      <c r="Q84" s="14"/>
      <c r="R84" s="14"/>
      <c r="S84" s="14"/>
      <c r="T84" s="14"/>
      <c r="U84" s="14"/>
      <c r="V84" s="14"/>
      <c r="W84" s="14"/>
      <c r="X84" s="14"/>
      <c r="Y84" s="14"/>
      <c r="Z84" s="14"/>
      <c r="AA84" s="14"/>
      <c r="AB84" s="14"/>
      <c r="AC84" s="522"/>
      <c r="AD84" s="526"/>
      <c r="AE84" s="526"/>
      <c r="AF84" s="526"/>
      <c r="AG84" s="526"/>
      <c r="AH84" s="526"/>
      <c r="AI84" s="526"/>
      <c r="AJ84" s="526"/>
      <c r="AK84" s="526"/>
      <c r="AL84" s="526"/>
      <c r="AM84" s="526"/>
      <c r="AN84" s="526"/>
      <c r="AO84" s="526"/>
      <c r="AP84" s="526"/>
      <c r="AQ84" s="526"/>
      <c r="AR84" s="526"/>
      <c r="AS84" s="526"/>
      <c r="AT84" s="526"/>
      <c r="AU84" s="526"/>
      <c r="AV84" s="526"/>
      <c r="AW84" s="526"/>
      <c r="AX84" s="526"/>
      <c r="AY84" s="526"/>
      <c r="AZ84" s="526"/>
      <c r="BA84" s="526"/>
      <c r="BB84" s="526"/>
      <c r="BC84" s="526"/>
      <c r="BD84" s="526"/>
      <c r="BE84" s="526"/>
      <c r="BF84" s="526"/>
      <c r="BG84" s="526"/>
      <c r="BH84" s="526"/>
      <c r="BI84" s="526"/>
      <c r="BJ84" s="526"/>
      <c r="BK84" s="526"/>
      <c r="BL84" s="526"/>
      <c r="BM84" s="526"/>
      <c r="BN84" s="526"/>
      <c r="BO84" s="526"/>
      <c r="BP84" s="526"/>
      <c r="BQ84" s="526"/>
      <c r="BR84" s="526"/>
      <c r="BS84" s="526"/>
      <c r="BT84" s="526"/>
      <c r="BU84" s="526"/>
      <c r="BV84" s="526"/>
      <c r="BW84" s="526"/>
      <c r="BX84" s="526"/>
    </row>
    <row r="85" spans="1:76" ht="25.05" customHeight="1" x14ac:dyDescent="0.3">
      <c r="A85" s="197"/>
      <c r="B85" s="449" t="s">
        <v>13</v>
      </c>
      <c r="C85" s="449"/>
      <c r="D85" s="449"/>
      <c r="E85" s="449"/>
      <c r="F85" s="449"/>
      <c r="G85" s="32"/>
      <c r="H85" s="32"/>
      <c r="I85" s="32"/>
      <c r="J85" s="32"/>
      <c r="K85" s="32"/>
      <c r="L85" s="34"/>
      <c r="M85" s="34"/>
      <c r="N85" s="14"/>
      <c r="O85" s="14"/>
      <c r="P85" s="14"/>
      <c r="Q85" s="14"/>
      <c r="R85" s="14"/>
      <c r="S85" s="14"/>
      <c r="T85" s="14"/>
      <c r="U85" s="14"/>
      <c r="V85" s="14"/>
      <c r="W85" s="14"/>
      <c r="X85" s="14"/>
      <c r="Y85" s="14"/>
      <c r="Z85" s="14"/>
      <c r="AA85" s="14"/>
      <c r="AB85" s="14"/>
      <c r="AC85" s="522"/>
      <c r="AD85" s="526"/>
      <c r="AE85" s="526"/>
      <c r="AF85" s="526"/>
      <c r="AG85" s="526"/>
      <c r="AH85" s="526"/>
      <c r="AI85" s="526"/>
      <c r="AJ85" s="526"/>
      <c r="AK85" s="526"/>
      <c r="AL85" s="526"/>
      <c r="AM85" s="526"/>
      <c r="AN85" s="526"/>
      <c r="AO85" s="526"/>
      <c r="AP85" s="526"/>
      <c r="AQ85" s="526"/>
      <c r="AR85" s="526"/>
      <c r="AS85" s="526"/>
      <c r="AT85" s="526"/>
      <c r="AU85" s="526"/>
      <c r="AV85" s="526"/>
      <c r="AW85" s="526"/>
      <c r="AX85" s="526"/>
      <c r="AY85" s="526"/>
      <c r="AZ85" s="526"/>
      <c r="BA85" s="526"/>
      <c r="BB85" s="526"/>
      <c r="BC85" s="526"/>
      <c r="BD85" s="526"/>
      <c r="BE85" s="526"/>
      <c r="BF85" s="526"/>
      <c r="BG85" s="526"/>
      <c r="BH85" s="526"/>
      <c r="BI85" s="526"/>
      <c r="BJ85" s="526"/>
      <c r="BK85" s="526"/>
      <c r="BL85" s="526"/>
      <c r="BM85" s="526"/>
      <c r="BN85" s="526"/>
      <c r="BO85" s="526"/>
      <c r="BP85" s="526"/>
      <c r="BQ85" s="526"/>
      <c r="BR85" s="526"/>
      <c r="BS85" s="526"/>
      <c r="BT85" s="526"/>
      <c r="BU85" s="526"/>
      <c r="BV85" s="526"/>
      <c r="BW85" s="526"/>
      <c r="BX85" s="526"/>
    </row>
    <row r="86" spans="1:76" ht="15" customHeight="1" x14ac:dyDescent="0.3">
      <c r="A86" s="197"/>
      <c r="B86" s="195"/>
      <c r="C86" s="196" t="s">
        <v>15</v>
      </c>
      <c r="D86" s="196" t="s">
        <v>299</v>
      </c>
      <c r="E86" s="195" t="s">
        <v>335</v>
      </c>
      <c r="F86" s="401" t="s">
        <v>2</v>
      </c>
      <c r="G86" s="23" t="s">
        <v>25</v>
      </c>
      <c r="H86" s="23" t="s">
        <v>43</v>
      </c>
      <c r="I86" s="23" t="s">
        <v>43</v>
      </c>
      <c r="J86" s="23" t="s">
        <v>25</v>
      </c>
      <c r="K86" s="21" t="s">
        <v>5</v>
      </c>
      <c r="L86" s="34"/>
      <c r="M86" s="35"/>
      <c r="N86" s="14"/>
      <c r="O86" s="14"/>
      <c r="P86" s="14"/>
      <c r="Q86" s="14"/>
      <c r="R86" s="14"/>
      <c r="S86" s="14"/>
      <c r="T86" s="14"/>
      <c r="U86" s="14"/>
      <c r="V86" s="14"/>
      <c r="W86" s="14"/>
      <c r="X86" s="14"/>
      <c r="Y86" s="14"/>
      <c r="Z86" s="14"/>
      <c r="AA86" s="14"/>
      <c r="AB86" s="14"/>
      <c r="AC86" s="522"/>
      <c r="AD86" s="526"/>
      <c r="AE86" s="526"/>
      <c r="AF86" s="526"/>
      <c r="AG86" s="526"/>
      <c r="AH86" s="526"/>
      <c r="AI86" s="526"/>
      <c r="AJ86" s="526"/>
      <c r="AK86" s="526"/>
      <c r="AL86" s="526"/>
      <c r="AM86" s="526"/>
      <c r="AN86" s="526"/>
      <c r="AO86" s="526"/>
      <c r="AP86" s="526"/>
      <c r="AQ86" s="526"/>
      <c r="AR86" s="526"/>
      <c r="AS86" s="526"/>
      <c r="AT86" s="526"/>
      <c r="AU86" s="526"/>
      <c r="AV86" s="526"/>
      <c r="AW86" s="526"/>
      <c r="AX86" s="526"/>
      <c r="AY86" s="526"/>
      <c r="AZ86" s="526"/>
      <c r="BA86" s="526"/>
      <c r="BB86" s="526"/>
      <c r="BC86" s="526"/>
      <c r="BD86" s="526"/>
      <c r="BE86" s="526"/>
      <c r="BF86" s="526"/>
      <c r="BG86" s="526"/>
      <c r="BH86" s="526"/>
      <c r="BI86" s="526"/>
      <c r="BJ86" s="526"/>
      <c r="BK86" s="526"/>
      <c r="BL86" s="526"/>
      <c r="BM86" s="526"/>
      <c r="BN86" s="526"/>
      <c r="BO86" s="526"/>
      <c r="BP86" s="526"/>
      <c r="BQ86" s="526"/>
      <c r="BR86" s="526"/>
      <c r="BS86" s="526"/>
      <c r="BT86" s="526"/>
      <c r="BU86" s="526"/>
      <c r="BV86" s="526"/>
      <c r="BW86" s="526"/>
      <c r="BX86" s="526"/>
    </row>
    <row r="87" spans="1:76" ht="29.25" customHeight="1" x14ac:dyDescent="0.3">
      <c r="A87" s="197"/>
      <c r="B87" s="450" t="s">
        <v>5</v>
      </c>
      <c r="C87" s="451">
        <v>43296</v>
      </c>
      <c r="D87" s="452">
        <v>0.70833333333333337</v>
      </c>
      <c r="E87" s="453" t="s">
        <v>311</v>
      </c>
      <c r="F87" s="454" t="str">
        <f>IF(AND(OR(H80="",I80="")),"W61",IF(H80&gt;I80,F80,IF(H80&lt;I80,K80,IF(AND(H80=I80,G80=J80),"W61",IF(AND(H80=I80,OR(G80="",J80="")),"W61",IF(AND(H80=I80,G80&gt;J80),F80,K80))))))</f>
        <v>W61</v>
      </c>
      <c r="G87" s="495"/>
      <c r="H87" s="496"/>
      <c r="I87" s="496"/>
      <c r="J87" s="497"/>
      <c r="K87" s="71" t="str">
        <f>IF(AND(OR(H81="",I81="")),"W62",IF(H81&gt;I81,F81,IF(H81&lt;I81,K81,IF(AND(H81=I81,G81=J81),"W62",IF(AND(H81=I81,OR(G81="",J81="")),"W62",IF(AND(H81=I81,G81&gt;J81),F81,K81))))))</f>
        <v>W62</v>
      </c>
      <c r="L87" s="29">
        <f>IF(F89="W64",0,1)</f>
        <v>0</v>
      </c>
      <c r="M87" s="35"/>
      <c r="N87" s="14"/>
      <c r="O87" s="14"/>
      <c r="P87" s="14"/>
      <c r="Q87" s="14"/>
      <c r="R87" s="14"/>
      <c r="S87" s="14"/>
      <c r="T87" s="14"/>
      <c r="U87" s="14"/>
      <c r="V87" s="14"/>
      <c r="W87" s="14"/>
      <c r="X87" s="14"/>
      <c r="Y87" s="14"/>
      <c r="Z87" s="14"/>
      <c r="AA87" s="14"/>
      <c r="AB87" s="14"/>
      <c r="AC87" s="522"/>
      <c r="AD87" s="526"/>
      <c r="AE87" s="526"/>
      <c r="AF87" s="526"/>
      <c r="AG87" s="526"/>
      <c r="AH87" s="526"/>
      <c r="AI87" s="526"/>
      <c r="AJ87" s="526"/>
      <c r="AK87" s="526"/>
      <c r="AL87" s="526"/>
      <c r="AM87" s="526"/>
      <c r="AN87" s="526"/>
      <c r="AO87" s="526"/>
      <c r="AP87" s="526"/>
      <c r="AQ87" s="526"/>
      <c r="AR87" s="526"/>
      <c r="AS87" s="526"/>
      <c r="AT87" s="526"/>
      <c r="AU87" s="526"/>
      <c r="AV87" s="526"/>
      <c r="AW87" s="526"/>
      <c r="AX87" s="526"/>
      <c r="AY87" s="526"/>
      <c r="AZ87" s="526"/>
      <c r="BA87" s="526"/>
      <c r="BB87" s="526"/>
      <c r="BC87" s="526"/>
      <c r="BD87" s="526"/>
      <c r="BE87" s="526"/>
      <c r="BF87" s="526"/>
      <c r="BG87" s="526"/>
      <c r="BH87" s="526"/>
      <c r="BI87" s="526"/>
      <c r="BJ87" s="526"/>
      <c r="BK87" s="526"/>
      <c r="BL87" s="526"/>
      <c r="BM87" s="526"/>
      <c r="BN87" s="526"/>
      <c r="BO87" s="526"/>
      <c r="BP87" s="526"/>
      <c r="BQ87" s="526"/>
      <c r="BR87" s="526"/>
      <c r="BS87" s="526"/>
      <c r="BT87" s="526"/>
      <c r="BU87" s="526"/>
      <c r="BV87" s="526"/>
      <c r="BW87" s="526"/>
      <c r="BX87" s="526"/>
    </row>
    <row r="88" spans="1:76" ht="40.049999999999997" customHeight="1" thickBot="1" x14ac:dyDescent="0.35">
      <c r="A88" s="193"/>
      <c r="B88" s="191" t="s">
        <v>147</v>
      </c>
      <c r="C88" s="191"/>
      <c r="D88" s="191"/>
      <c r="E88" s="191"/>
      <c r="F88" s="37"/>
      <c r="G88" s="37"/>
      <c r="H88" s="37"/>
      <c r="I88" s="37"/>
      <c r="J88" s="37"/>
      <c r="K88" s="37"/>
      <c r="L88" s="34"/>
      <c r="M88" s="35"/>
      <c r="N88" s="402"/>
      <c r="O88" s="402"/>
      <c r="P88" s="402"/>
      <c r="Q88" s="402"/>
      <c r="R88" s="402"/>
      <c r="S88" s="402"/>
      <c r="T88" s="402"/>
      <c r="U88" s="402"/>
      <c r="V88" s="402"/>
      <c r="W88" s="402"/>
      <c r="X88" s="414"/>
      <c r="Y88" s="414"/>
      <c r="Z88" s="414"/>
      <c r="AA88" s="414"/>
      <c r="AB88" s="414"/>
      <c r="AC88" s="522"/>
      <c r="AD88" s="526"/>
      <c r="AE88" s="526"/>
      <c r="AF88" s="526"/>
      <c r="AG88" s="526"/>
      <c r="AH88" s="526"/>
      <c r="AI88" s="526"/>
      <c r="AJ88" s="526"/>
      <c r="AK88" s="526"/>
      <c r="AL88" s="526"/>
      <c r="AM88" s="526"/>
      <c r="AN88" s="526"/>
      <c r="AO88" s="526"/>
      <c r="AP88" s="526"/>
      <c r="AQ88" s="526"/>
      <c r="AR88" s="526"/>
      <c r="AS88" s="526"/>
      <c r="AT88" s="526"/>
      <c r="AU88" s="526"/>
      <c r="AV88" s="526"/>
      <c r="AW88" s="526"/>
      <c r="AX88" s="526"/>
      <c r="AY88" s="526"/>
      <c r="AZ88" s="526"/>
      <c r="BA88" s="526"/>
      <c r="BB88" s="526"/>
      <c r="BC88" s="526"/>
      <c r="BD88" s="526"/>
      <c r="BE88" s="526"/>
      <c r="BF88" s="526"/>
      <c r="BG88" s="526"/>
      <c r="BH88" s="526"/>
      <c r="BI88" s="526"/>
      <c r="BJ88" s="526"/>
      <c r="BK88" s="526"/>
      <c r="BL88" s="526"/>
      <c r="BM88" s="526"/>
      <c r="BN88" s="526"/>
      <c r="BO88" s="526"/>
      <c r="BP88" s="526"/>
      <c r="BQ88" s="526"/>
      <c r="BR88" s="526"/>
      <c r="BS88" s="526"/>
      <c r="BT88" s="526"/>
      <c r="BU88" s="526"/>
      <c r="BV88" s="526"/>
      <c r="BW88" s="526"/>
      <c r="BX88" s="526"/>
    </row>
    <row r="89" spans="1:76" ht="19.95" customHeight="1" x14ac:dyDescent="0.3">
      <c r="A89" s="455"/>
      <c r="B89" s="456" t="s">
        <v>129</v>
      </c>
      <c r="C89" s="456"/>
      <c r="D89" s="456"/>
      <c r="E89" s="457"/>
      <c r="F89" s="549" t="str">
        <f>IF(AND(OR(H87="",I87="")),"W64",IF(H87&gt;I87,F87,IF(H87&lt;I87,K87,IF(AND(H87=I87,G87=J87),"W64",IF(AND(H87=I87,OR(G87="",J87="")),"W64",IF(AND(H87=I87,G87&gt;J87),F87,K87))))))</f>
        <v>W64</v>
      </c>
      <c r="G89" s="550"/>
      <c r="H89" s="550"/>
      <c r="I89" s="550"/>
      <c r="J89" s="550"/>
      <c r="K89" s="550"/>
      <c r="L89" s="29">
        <f>IF(F89="W64",0,1)</f>
        <v>0</v>
      </c>
      <c r="M89" s="35"/>
      <c r="N89" s="553" t="str">
        <f>IF(COUNTIF(L4:L101,0)&gt;0,"MUNDIAL EN CURSO:","MUNDIAL FINALIZADO:")</f>
        <v>MUNDIAL EN CURSO:</v>
      </c>
      <c r="O89" s="554"/>
      <c r="P89" s="554"/>
      <c r="Q89" s="554"/>
      <c r="R89" s="554"/>
      <c r="S89" s="554"/>
      <c r="T89" s="554"/>
      <c r="U89" s="554"/>
      <c r="V89" s="554"/>
      <c r="W89" s="554"/>
      <c r="X89" s="555"/>
      <c r="Y89" s="402"/>
      <c r="Z89" s="402"/>
      <c r="AA89" s="458"/>
      <c r="AB89" s="458"/>
      <c r="AC89" s="522"/>
      <c r="AD89" s="522"/>
      <c r="AE89" s="522"/>
      <c r="AF89" s="522"/>
      <c r="AG89" s="522"/>
      <c r="AH89" s="522"/>
      <c r="AI89" s="522"/>
      <c r="AJ89" s="522"/>
      <c r="AK89" s="522"/>
      <c r="AL89" s="522"/>
      <c r="AM89" s="522"/>
      <c r="AN89" s="522"/>
      <c r="AO89" s="522"/>
      <c r="AP89" s="522"/>
      <c r="AQ89" s="522"/>
      <c r="AR89" s="522"/>
      <c r="AS89" s="522"/>
      <c r="AT89" s="522"/>
      <c r="AU89" s="522"/>
      <c r="AV89" s="522"/>
      <c r="AW89" s="522"/>
      <c r="AX89" s="522"/>
      <c r="AY89" s="522"/>
      <c r="AZ89" s="522"/>
      <c r="BA89" s="522"/>
      <c r="BB89" s="522"/>
      <c r="BC89" s="522"/>
      <c r="BD89" s="522"/>
      <c r="BE89" s="522"/>
      <c r="BF89" s="522"/>
      <c r="BG89" s="522"/>
      <c r="BH89" s="522"/>
      <c r="BI89" s="522"/>
      <c r="BJ89" s="522"/>
      <c r="BK89" s="522"/>
      <c r="BL89" s="522"/>
      <c r="BM89" s="522"/>
      <c r="BN89" s="522"/>
      <c r="BO89" s="522"/>
      <c r="BP89" s="522"/>
      <c r="BQ89" s="522"/>
      <c r="BR89" s="522"/>
      <c r="BS89" s="522"/>
      <c r="BT89" s="522"/>
      <c r="BU89" s="522"/>
      <c r="BV89" s="522"/>
      <c r="BW89" s="522"/>
      <c r="BX89" s="526"/>
    </row>
    <row r="90" spans="1:76" ht="19.95" customHeight="1" x14ac:dyDescent="0.3">
      <c r="A90" s="455"/>
      <c r="B90" s="459" t="s">
        <v>132</v>
      </c>
      <c r="C90" s="459"/>
      <c r="D90" s="459"/>
      <c r="E90" s="460"/>
      <c r="F90" s="551" t="str">
        <f>IF(AND(OR(H87="",I87="")),"L64",IF(H87&gt;I87,K87,IF(H87&lt;I87,F87,IF(AND(H87=I87,G87=J87),"L64",IF(AND(H87=I87,OR(G87="",J87="")),"L64",IF(AND(H87=I87,G87&gt;J87),K87,F87))))))</f>
        <v>L64</v>
      </c>
      <c r="G90" s="552"/>
      <c r="H90" s="552"/>
      <c r="I90" s="552"/>
      <c r="J90" s="552"/>
      <c r="K90" s="552"/>
      <c r="L90" s="29">
        <f>IF(F90="L64",0,1)</f>
        <v>0</v>
      </c>
      <c r="M90" s="35"/>
      <c r="N90" s="556"/>
      <c r="O90" s="557"/>
      <c r="P90" s="557"/>
      <c r="Q90" s="557"/>
      <c r="R90" s="557"/>
      <c r="S90" s="557"/>
      <c r="T90" s="557"/>
      <c r="U90" s="557"/>
      <c r="V90" s="557"/>
      <c r="W90" s="557"/>
      <c r="X90" s="558"/>
      <c r="Y90" s="402"/>
      <c r="Z90" s="402"/>
      <c r="AA90" s="458"/>
      <c r="AB90" s="458"/>
      <c r="AC90" s="522"/>
      <c r="AD90" s="522"/>
      <c r="AE90" s="522"/>
      <c r="AF90" s="522"/>
      <c r="AG90" s="522"/>
      <c r="AH90" s="522"/>
      <c r="AI90" s="522"/>
      <c r="AJ90" s="522"/>
      <c r="AK90" s="522"/>
      <c r="AL90" s="522"/>
      <c r="AM90" s="522"/>
      <c r="AN90" s="522"/>
      <c r="AO90" s="522"/>
      <c r="AP90" s="522"/>
      <c r="AQ90" s="522"/>
      <c r="AR90" s="522"/>
      <c r="AS90" s="522"/>
      <c r="AT90" s="522"/>
      <c r="AU90" s="522"/>
      <c r="AV90" s="522"/>
      <c r="AW90" s="522"/>
      <c r="AX90" s="522"/>
      <c r="AY90" s="522"/>
      <c r="AZ90" s="522"/>
      <c r="BA90" s="522"/>
      <c r="BB90" s="522"/>
      <c r="BC90" s="522"/>
      <c r="BD90" s="522"/>
      <c r="BE90" s="522"/>
      <c r="BF90" s="522"/>
      <c r="BG90" s="522"/>
      <c r="BH90" s="522"/>
      <c r="BI90" s="522"/>
      <c r="BJ90" s="522"/>
      <c r="BK90" s="522"/>
      <c r="BL90" s="522"/>
      <c r="BM90" s="522"/>
      <c r="BN90" s="522"/>
      <c r="BO90" s="522"/>
      <c r="BP90" s="522"/>
      <c r="BQ90" s="522"/>
      <c r="BR90" s="522"/>
      <c r="BS90" s="522"/>
      <c r="BT90" s="522"/>
      <c r="BU90" s="522"/>
      <c r="BV90" s="522"/>
      <c r="BW90" s="522"/>
      <c r="BX90" s="526"/>
    </row>
    <row r="91" spans="1:76" ht="19.95" customHeight="1" x14ac:dyDescent="0.3">
      <c r="A91" s="455"/>
      <c r="B91" s="459" t="s">
        <v>133</v>
      </c>
      <c r="C91" s="459"/>
      <c r="D91" s="459"/>
      <c r="E91" s="460"/>
      <c r="F91" s="551" t="str">
        <f>IF(AND(OR(H84="",I84="")),"W63",IF(H84&gt;I84,F84,IF(H84&lt;I84,K84,IF(AND(H84=I84,G84=J84),"W63",IF(AND(H84=I84,OR(G84="",J84="")),"W63",IF(AND(H84=I84,G84&gt;J84),F84,K84))))))</f>
        <v>W63</v>
      </c>
      <c r="G91" s="552"/>
      <c r="H91" s="552"/>
      <c r="I91" s="552"/>
      <c r="J91" s="552"/>
      <c r="K91" s="552"/>
      <c r="L91" s="29">
        <f>IF(F91="W63",0,1)</f>
        <v>0</v>
      </c>
      <c r="M91" s="35"/>
      <c r="N91" s="556"/>
      <c r="O91" s="557"/>
      <c r="P91" s="557"/>
      <c r="Q91" s="557"/>
      <c r="R91" s="557"/>
      <c r="S91" s="557"/>
      <c r="T91" s="557"/>
      <c r="U91" s="557"/>
      <c r="V91" s="557"/>
      <c r="W91" s="557"/>
      <c r="X91" s="558"/>
      <c r="Y91" s="402"/>
      <c r="Z91" s="402"/>
      <c r="AA91" s="458"/>
      <c r="AB91" s="458"/>
      <c r="AC91" s="522"/>
      <c r="AD91" s="522"/>
      <c r="AE91" s="522"/>
      <c r="AF91" s="522"/>
      <c r="AG91" s="522"/>
      <c r="AH91" s="522"/>
      <c r="AI91" s="522"/>
      <c r="AJ91" s="522"/>
      <c r="AK91" s="522"/>
      <c r="AL91" s="522"/>
      <c r="AM91" s="522"/>
      <c r="AN91" s="522"/>
      <c r="AO91" s="522"/>
      <c r="AP91" s="522"/>
      <c r="AQ91" s="522"/>
      <c r="AR91" s="522"/>
      <c r="AS91" s="522"/>
      <c r="AT91" s="522"/>
      <c r="AU91" s="522"/>
      <c r="AV91" s="522"/>
      <c r="AW91" s="522"/>
      <c r="AX91" s="522"/>
      <c r="AY91" s="522"/>
      <c r="AZ91" s="522"/>
      <c r="BA91" s="522"/>
      <c r="BB91" s="522"/>
      <c r="BC91" s="522"/>
      <c r="BD91" s="522"/>
      <c r="BE91" s="522"/>
      <c r="BF91" s="522"/>
      <c r="BG91" s="522"/>
      <c r="BH91" s="522"/>
      <c r="BI91" s="522"/>
      <c r="BJ91" s="522"/>
      <c r="BK91" s="522"/>
      <c r="BL91" s="522"/>
      <c r="BM91" s="522"/>
      <c r="BN91" s="522"/>
      <c r="BO91" s="522"/>
      <c r="BP91" s="522"/>
      <c r="BQ91" s="522"/>
      <c r="BR91" s="522"/>
      <c r="BS91" s="522"/>
      <c r="BT91" s="522"/>
      <c r="BU91" s="522"/>
      <c r="BV91" s="522"/>
      <c r="BW91" s="522"/>
      <c r="BX91" s="526"/>
    </row>
    <row r="92" spans="1:76" ht="7.05" customHeight="1" x14ac:dyDescent="0.3">
      <c r="A92" s="455"/>
      <c r="B92" s="461"/>
      <c r="C92" s="461"/>
      <c r="D92" s="461"/>
      <c r="E92" s="461"/>
      <c r="F92" s="190"/>
      <c r="G92" s="190"/>
      <c r="H92" s="190"/>
      <c r="I92" s="190"/>
      <c r="J92" s="190"/>
      <c r="K92" s="190"/>
      <c r="L92" s="205"/>
      <c r="M92" s="462"/>
      <c r="N92" s="556"/>
      <c r="O92" s="557"/>
      <c r="P92" s="557"/>
      <c r="Q92" s="557"/>
      <c r="R92" s="557"/>
      <c r="S92" s="557"/>
      <c r="T92" s="557"/>
      <c r="U92" s="557"/>
      <c r="V92" s="557"/>
      <c r="W92" s="557"/>
      <c r="X92" s="558"/>
      <c r="Y92" s="402"/>
      <c r="Z92" s="402"/>
      <c r="AA92" s="458"/>
      <c r="AB92" s="458"/>
      <c r="AC92" s="522"/>
      <c r="AD92" s="522"/>
      <c r="AE92" s="522"/>
      <c r="AF92" s="522"/>
      <c r="AG92" s="522"/>
      <c r="AH92" s="522"/>
      <c r="AI92" s="522"/>
      <c r="AJ92" s="522"/>
      <c r="AK92" s="522"/>
      <c r="AL92" s="522"/>
      <c r="AM92" s="522"/>
      <c r="AN92" s="522"/>
      <c r="AO92" s="522"/>
      <c r="AP92" s="522"/>
      <c r="AQ92" s="522"/>
      <c r="AR92" s="522"/>
      <c r="AS92" s="522"/>
      <c r="AT92" s="522"/>
      <c r="AU92" s="522"/>
      <c r="AV92" s="522"/>
      <c r="AW92" s="522"/>
      <c r="AX92" s="522"/>
      <c r="AY92" s="522"/>
      <c r="AZ92" s="522"/>
      <c r="BA92" s="522"/>
      <c r="BB92" s="522"/>
      <c r="BC92" s="522"/>
      <c r="BD92" s="522"/>
      <c r="BE92" s="522"/>
      <c r="BF92" s="522"/>
      <c r="BG92" s="522"/>
      <c r="BH92" s="522"/>
      <c r="BI92" s="522"/>
      <c r="BJ92" s="522"/>
      <c r="BK92" s="522"/>
      <c r="BL92" s="522"/>
      <c r="BM92" s="522"/>
      <c r="BN92" s="522"/>
      <c r="BO92" s="522"/>
      <c r="BP92" s="522"/>
      <c r="BQ92" s="522"/>
      <c r="BR92" s="522"/>
      <c r="BS92" s="522"/>
      <c r="BT92" s="522"/>
      <c r="BU92" s="522"/>
      <c r="BV92" s="522"/>
      <c r="BW92" s="522"/>
      <c r="BX92" s="526"/>
    </row>
    <row r="93" spans="1:76" ht="19.95" customHeight="1" x14ac:dyDescent="0.3">
      <c r="A93" s="455"/>
      <c r="B93" s="456" t="s">
        <v>113</v>
      </c>
      <c r="C93" s="456"/>
      <c r="D93" s="456"/>
      <c r="E93" s="457"/>
      <c r="F93" s="572" t="s">
        <v>296</v>
      </c>
      <c r="G93" s="573"/>
      <c r="H93" s="573"/>
      <c r="I93" s="573"/>
      <c r="J93" s="573"/>
      <c r="K93" s="573"/>
      <c r="L93" s="29">
        <f>IF(F93="Escribe un Jugador",0,IF(F93="",0,1))</f>
        <v>0</v>
      </c>
      <c r="M93" s="463"/>
      <c r="N93" s="559" t="str">
        <f>IF(COUNTIF(L4:L101,0)&gt;0,"Aún queda mundial","¿Qué jugador habrá ganado la porra?")</f>
        <v>Aún queda mundial</v>
      </c>
      <c r="O93" s="560"/>
      <c r="P93" s="560"/>
      <c r="Q93" s="560"/>
      <c r="R93" s="560"/>
      <c r="S93" s="560"/>
      <c r="T93" s="560"/>
      <c r="U93" s="560"/>
      <c r="V93" s="560"/>
      <c r="W93" s="560"/>
      <c r="X93" s="561"/>
      <c r="Y93" s="402"/>
      <c r="Z93" s="402"/>
      <c r="AA93" s="33"/>
      <c r="AB93" s="33"/>
      <c r="AC93" s="522"/>
      <c r="AD93" s="522"/>
      <c r="AE93" s="522"/>
      <c r="AF93" s="522"/>
      <c r="AG93" s="522"/>
      <c r="AH93" s="522"/>
      <c r="AI93" s="522"/>
      <c r="AJ93" s="522"/>
      <c r="AK93" s="522"/>
      <c r="AL93" s="522"/>
      <c r="AM93" s="522"/>
      <c r="AN93" s="522"/>
      <c r="AO93" s="522"/>
      <c r="AP93" s="522"/>
      <c r="AQ93" s="522"/>
      <c r="AR93" s="522"/>
      <c r="AS93" s="522"/>
      <c r="AT93" s="522"/>
      <c r="AU93" s="522"/>
      <c r="AV93" s="522"/>
      <c r="AW93" s="522"/>
      <c r="AX93" s="522"/>
      <c r="AY93" s="522"/>
      <c r="AZ93" s="522"/>
      <c r="BA93" s="522"/>
      <c r="BB93" s="522"/>
      <c r="BC93" s="522"/>
      <c r="BD93" s="522"/>
      <c r="BE93" s="522"/>
      <c r="BF93" s="522"/>
      <c r="BG93" s="522"/>
      <c r="BH93" s="522"/>
      <c r="BI93" s="522"/>
      <c r="BJ93" s="522"/>
      <c r="BK93" s="522"/>
      <c r="BL93" s="522"/>
      <c r="BM93" s="522"/>
      <c r="BN93" s="522"/>
      <c r="BO93" s="522"/>
      <c r="BP93" s="522"/>
      <c r="BQ93" s="522"/>
      <c r="BR93" s="522"/>
      <c r="BS93" s="522"/>
      <c r="BT93" s="522"/>
      <c r="BU93" s="522"/>
      <c r="BV93" s="522"/>
      <c r="BW93" s="522"/>
    </row>
    <row r="94" spans="1:76" ht="19.95" customHeight="1" x14ac:dyDescent="0.3">
      <c r="A94" s="455"/>
      <c r="B94" s="459" t="s">
        <v>114</v>
      </c>
      <c r="C94" s="459"/>
      <c r="D94" s="459"/>
      <c r="E94" s="460"/>
      <c r="F94" s="574" t="s">
        <v>296</v>
      </c>
      <c r="G94" s="575"/>
      <c r="H94" s="575"/>
      <c r="I94" s="575"/>
      <c r="J94" s="575"/>
      <c r="K94" s="575"/>
      <c r="L94" s="29">
        <f>IF(F94="Escribe un Jugador",0,IF(F94="",0,1))</f>
        <v>0</v>
      </c>
      <c r="M94" s="463"/>
      <c r="N94" s="559"/>
      <c r="O94" s="560"/>
      <c r="P94" s="560"/>
      <c r="Q94" s="560"/>
      <c r="R94" s="560"/>
      <c r="S94" s="560"/>
      <c r="T94" s="560"/>
      <c r="U94" s="560"/>
      <c r="V94" s="560"/>
      <c r="W94" s="560"/>
      <c r="X94" s="561"/>
      <c r="Y94" s="402"/>
      <c r="Z94" s="402"/>
      <c r="AA94" s="33"/>
      <c r="AB94" s="33"/>
      <c r="AC94" s="522"/>
      <c r="AD94" s="522"/>
      <c r="AE94" s="522"/>
      <c r="AF94" s="522"/>
      <c r="AG94" s="522"/>
      <c r="AH94" s="522"/>
      <c r="AI94" s="522"/>
      <c r="AJ94" s="522"/>
      <c r="AK94" s="522"/>
      <c r="AL94" s="522"/>
      <c r="AM94" s="522"/>
      <c r="AN94" s="522"/>
      <c r="AO94" s="522"/>
      <c r="AP94" s="522"/>
      <c r="AQ94" s="522"/>
      <c r="AR94" s="522"/>
      <c r="AS94" s="522"/>
      <c r="AT94" s="522"/>
      <c r="AU94" s="522"/>
      <c r="AV94" s="522"/>
      <c r="AW94" s="522"/>
      <c r="AX94" s="522"/>
      <c r="AY94" s="522"/>
      <c r="AZ94" s="522"/>
      <c r="BA94" s="522"/>
      <c r="BB94" s="522"/>
      <c r="BC94" s="522"/>
      <c r="BD94" s="522"/>
      <c r="BE94" s="522"/>
      <c r="BF94" s="522"/>
      <c r="BG94" s="522"/>
      <c r="BH94" s="522"/>
      <c r="BI94" s="522"/>
      <c r="BJ94" s="522"/>
      <c r="BK94" s="522"/>
      <c r="BL94" s="522"/>
      <c r="BM94" s="522"/>
      <c r="BN94" s="522"/>
      <c r="BO94" s="522"/>
      <c r="BP94" s="522"/>
      <c r="BQ94" s="522"/>
      <c r="BR94" s="522"/>
      <c r="BS94" s="522"/>
      <c r="BT94" s="522"/>
      <c r="BU94" s="522"/>
      <c r="BV94" s="522"/>
      <c r="BW94" s="522"/>
    </row>
    <row r="95" spans="1:76" ht="19.95" customHeight="1" thickBot="1" x14ac:dyDescent="0.35">
      <c r="A95" s="455"/>
      <c r="B95" s="459" t="s">
        <v>115</v>
      </c>
      <c r="C95" s="459"/>
      <c r="D95" s="459"/>
      <c r="E95" s="460"/>
      <c r="F95" s="574" t="s">
        <v>296</v>
      </c>
      <c r="G95" s="575"/>
      <c r="H95" s="575"/>
      <c r="I95" s="575"/>
      <c r="J95" s="575"/>
      <c r="K95" s="575"/>
      <c r="L95" s="29">
        <f>IF(F95="Escribe un Jugador",0,IF(F95="",0,1))</f>
        <v>0</v>
      </c>
      <c r="M95" s="463"/>
      <c r="N95" s="562"/>
      <c r="O95" s="563"/>
      <c r="P95" s="563"/>
      <c r="Q95" s="563"/>
      <c r="R95" s="563"/>
      <c r="S95" s="563"/>
      <c r="T95" s="563"/>
      <c r="U95" s="563"/>
      <c r="V95" s="563"/>
      <c r="W95" s="563"/>
      <c r="X95" s="564"/>
      <c r="Y95" s="402"/>
      <c r="Z95" s="402"/>
      <c r="AA95" s="33"/>
      <c r="AB95" s="33"/>
      <c r="AC95" s="522"/>
      <c r="AD95" s="522"/>
      <c r="AE95" s="522"/>
      <c r="AF95" s="522"/>
      <c r="AG95" s="522"/>
      <c r="AH95" s="522"/>
      <c r="AI95" s="522"/>
      <c r="AJ95" s="522"/>
      <c r="AK95" s="522"/>
      <c r="AL95" s="522"/>
      <c r="AM95" s="522"/>
      <c r="AN95" s="522"/>
      <c r="AO95" s="522"/>
      <c r="AP95" s="522"/>
      <c r="AQ95" s="522"/>
      <c r="AR95" s="522"/>
      <c r="AS95" s="522"/>
      <c r="AT95" s="522"/>
      <c r="AU95" s="522"/>
      <c r="AV95" s="522"/>
      <c r="AW95" s="522"/>
      <c r="AX95" s="522"/>
      <c r="AY95" s="522"/>
      <c r="AZ95" s="522"/>
      <c r="BA95" s="522"/>
      <c r="BB95" s="522"/>
      <c r="BC95" s="522"/>
      <c r="BD95" s="522"/>
      <c r="BE95" s="522"/>
      <c r="BF95" s="522"/>
      <c r="BG95" s="522"/>
      <c r="BH95" s="522"/>
      <c r="BI95" s="522"/>
      <c r="BJ95" s="522"/>
      <c r="BK95" s="522"/>
      <c r="BL95" s="522"/>
      <c r="BM95" s="522"/>
      <c r="BN95" s="522"/>
      <c r="BO95" s="522"/>
      <c r="BP95" s="522"/>
      <c r="BQ95" s="522"/>
      <c r="BR95" s="522"/>
      <c r="BS95" s="522"/>
      <c r="BT95" s="522"/>
      <c r="BU95" s="522"/>
      <c r="BV95" s="522"/>
      <c r="BW95" s="522"/>
    </row>
    <row r="96" spans="1:76" ht="7.05" customHeight="1" x14ac:dyDescent="0.3">
      <c r="A96" s="455"/>
      <c r="B96" s="464"/>
      <c r="C96" s="464"/>
      <c r="D96" s="464"/>
      <c r="E96" s="464"/>
      <c r="F96" s="465"/>
      <c r="G96" s="465"/>
      <c r="H96" s="465"/>
      <c r="I96" s="465"/>
      <c r="J96" s="465"/>
      <c r="K96" s="465"/>
      <c r="L96" s="466"/>
      <c r="M96" s="467"/>
      <c r="N96" s="13"/>
      <c r="O96" s="13"/>
      <c r="P96" s="13"/>
      <c r="Q96" s="13"/>
      <c r="R96" s="13"/>
      <c r="S96" s="13"/>
      <c r="T96" s="13"/>
      <c r="U96" s="13"/>
      <c r="V96" s="13"/>
      <c r="W96" s="13"/>
      <c r="X96" s="13"/>
      <c r="Y96" s="14"/>
      <c r="Z96" s="13"/>
      <c r="AA96" s="33"/>
      <c r="AB96" s="33"/>
      <c r="AC96" s="522"/>
      <c r="AD96" s="522"/>
      <c r="AE96" s="522"/>
      <c r="AF96" s="522"/>
      <c r="AG96" s="522"/>
      <c r="AH96" s="522"/>
      <c r="AI96" s="522"/>
      <c r="AJ96" s="522"/>
      <c r="AK96" s="522"/>
      <c r="AL96" s="522"/>
      <c r="AM96" s="522"/>
      <c r="AN96" s="522"/>
      <c r="AO96" s="522"/>
      <c r="AP96" s="522"/>
      <c r="AQ96" s="522"/>
      <c r="AR96" s="522"/>
      <c r="AS96" s="522"/>
      <c r="AT96" s="522"/>
      <c r="AU96" s="522"/>
      <c r="AV96" s="522"/>
      <c r="AW96" s="522"/>
      <c r="AX96" s="522"/>
      <c r="AY96" s="522"/>
      <c r="AZ96" s="522"/>
      <c r="BA96" s="522"/>
      <c r="BB96" s="522"/>
      <c r="BC96" s="522"/>
      <c r="BD96" s="522"/>
      <c r="BE96" s="522"/>
      <c r="BF96" s="522"/>
      <c r="BG96" s="522"/>
      <c r="BH96" s="522"/>
      <c r="BI96" s="522"/>
      <c r="BJ96" s="522"/>
      <c r="BK96" s="522"/>
      <c r="BL96" s="522"/>
      <c r="BM96" s="522"/>
      <c r="BN96" s="522"/>
      <c r="BO96" s="522"/>
      <c r="BP96" s="522"/>
      <c r="BQ96" s="522"/>
      <c r="BR96" s="522"/>
      <c r="BS96" s="522"/>
      <c r="BT96" s="522"/>
      <c r="BU96" s="522"/>
      <c r="BV96" s="522"/>
      <c r="BW96" s="522"/>
    </row>
    <row r="97" spans="1:76" ht="19.95" customHeight="1" x14ac:dyDescent="0.3">
      <c r="A97" s="455"/>
      <c r="B97" s="456" t="s">
        <v>117</v>
      </c>
      <c r="C97" s="456"/>
      <c r="D97" s="456"/>
      <c r="E97" s="457"/>
      <c r="F97" s="572" t="s">
        <v>296</v>
      </c>
      <c r="G97" s="573"/>
      <c r="H97" s="573"/>
      <c r="I97" s="573"/>
      <c r="J97" s="573"/>
      <c r="K97" s="573"/>
      <c r="L97" s="29">
        <f>IF(F97="Escribe un Jugador",0,IF(F97="",0,1))</f>
        <v>0</v>
      </c>
      <c r="M97" s="36"/>
      <c r="N97" s="13"/>
      <c r="O97" s="13"/>
      <c r="P97" s="13"/>
      <c r="Q97" s="13"/>
      <c r="R97" s="13"/>
      <c r="S97" s="13"/>
      <c r="T97" s="13"/>
      <c r="U97" s="13"/>
      <c r="V97" s="13"/>
      <c r="W97" s="13"/>
      <c r="X97" s="13"/>
      <c r="Y97" s="14"/>
      <c r="Z97" s="13"/>
      <c r="AA97" s="33"/>
      <c r="AB97" s="33"/>
      <c r="AC97" s="522"/>
      <c r="AD97" s="522"/>
      <c r="AE97" s="522"/>
      <c r="AF97" s="522"/>
      <c r="AG97" s="522"/>
      <c r="AH97" s="522"/>
      <c r="AI97" s="522"/>
      <c r="AJ97" s="522"/>
      <c r="AK97" s="522"/>
      <c r="AL97" s="522"/>
      <c r="AM97" s="522"/>
      <c r="AN97" s="522"/>
      <c r="AO97" s="522"/>
      <c r="AP97" s="522"/>
      <c r="AQ97" s="522"/>
      <c r="AR97" s="522"/>
      <c r="AS97" s="522"/>
      <c r="AT97" s="522"/>
      <c r="AU97" s="522"/>
      <c r="AV97" s="522"/>
      <c r="AW97" s="522"/>
      <c r="AX97" s="522"/>
      <c r="AY97" s="522"/>
      <c r="AZ97" s="522"/>
      <c r="BA97" s="522"/>
      <c r="BB97" s="522"/>
      <c r="BC97" s="522"/>
      <c r="BD97" s="522"/>
      <c r="BE97" s="522"/>
      <c r="BF97" s="522"/>
      <c r="BG97" s="522"/>
      <c r="BH97" s="522"/>
      <c r="BI97" s="522"/>
      <c r="BJ97" s="522"/>
      <c r="BK97" s="522"/>
      <c r="BL97" s="522"/>
      <c r="BM97" s="522"/>
      <c r="BN97" s="522"/>
      <c r="BO97" s="522"/>
      <c r="BP97" s="522"/>
      <c r="BQ97" s="522"/>
      <c r="BR97" s="522"/>
      <c r="BS97" s="522"/>
      <c r="BT97" s="522"/>
      <c r="BU97" s="522"/>
      <c r="BV97" s="522"/>
      <c r="BW97" s="522"/>
    </row>
    <row r="98" spans="1:76" ht="19.95" customHeight="1" x14ac:dyDescent="0.3">
      <c r="A98" s="455"/>
      <c r="B98" s="459" t="s">
        <v>118</v>
      </c>
      <c r="C98" s="459"/>
      <c r="D98" s="459"/>
      <c r="E98" s="460"/>
      <c r="F98" s="574" t="s">
        <v>296</v>
      </c>
      <c r="G98" s="575"/>
      <c r="H98" s="575"/>
      <c r="I98" s="575"/>
      <c r="J98" s="575"/>
      <c r="K98" s="575"/>
      <c r="L98" s="29">
        <f t="shared" ref="L98:L99" si="142">IF(F98="Escribe un Jugador",0,IF(F98="",0,1))</f>
        <v>0</v>
      </c>
      <c r="M98" s="36"/>
      <c r="N98" s="13"/>
      <c r="O98" s="13"/>
      <c r="P98" s="13"/>
      <c r="Q98" s="13"/>
      <c r="R98" s="13"/>
      <c r="S98" s="13"/>
      <c r="T98" s="13"/>
      <c r="U98" s="13"/>
      <c r="V98" s="13"/>
      <c r="W98" s="13"/>
      <c r="X98" s="13"/>
      <c r="Y98" s="14"/>
      <c r="Z98" s="13"/>
      <c r="AA98" s="33"/>
      <c r="AB98" s="33"/>
      <c r="AC98" s="522"/>
      <c r="AD98" s="522"/>
      <c r="AE98" s="522"/>
      <c r="AF98" s="522"/>
      <c r="AG98" s="522"/>
      <c r="AH98" s="522"/>
      <c r="AI98" s="522"/>
      <c r="AJ98" s="522"/>
      <c r="AK98" s="522"/>
      <c r="AL98" s="522"/>
      <c r="AM98" s="522"/>
      <c r="AN98" s="522"/>
      <c r="AO98" s="522"/>
      <c r="AP98" s="522"/>
      <c r="AQ98" s="522"/>
      <c r="AR98" s="522"/>
      <c r="AS98" s="522"/>
      <c r="AT98" s="522"/>
      <c r="AU98" s="522"/>
      <c r="AV98" s="522"/>
      <c r="AW98" s="522"/>
      <c r="AX98" s="522"/>
      <c r="AY98" s="522"/>
      <c r="AZ98" s="522"/>
      <c r="BA98" s="522"/>
      <c r="BB98" s="522"/>
      <c r="BC98" s="522"/>
      <c r="BD98" s="522"/>
      <c r="BE98" s="522"/>
      <c r="BF98" s="522"/>
      <c r="BG98" s="522"/>
      <c r="BH98" s="522"/>
      <c r="BI98" s="522"/>
      <c r="BJ98" s="522"/>
      <c r="BK98" s="522"/>
      <c r="BL98" s="522"/>
      <c r="BM98" s="522"/>
      <c r="BN98" s="522"/>
      <c r="BO98" s="522"/>
      <c r="BP98" s="522"/>
      <c r="BQ98" s="522"/>
      <c r="BR98" s="522"/>
      <c r="BS98" s="522"/>
      <c r="BT98" s="522"/>
      <c r="BU98" s="522"/>
      <c r="BV98" s="522"/>
      <c r="BW98" s="522"/>
    </row>
    <row r="99" spans="1:76" ht="19.95" customHeight="1" x14ac:dyDescent="0.3">
      <c r="A99" s="455"/>
      <c r="B99" s="459" t="s">
        <v>119</v>
      </c>
      <c r="C99" s="459"/>
      <c r="D99" s="459"/>
      <c r="E99" s="460"/>
      <c r="F99" s="574" t="s">
        <v>296</v>
      </c>
      <c r="G99" s="575"/>
      <c r="H99" s="575"/>
      <c r="I99" s="575"/>
      <c r="J99" s="575"/>
      <c r="K99" s="575"/>
      <c r="L99" s="29">
        <f t="shared" si="142"/>
        <v>0</v>
      </c>
      <c r="M99" s="36"/>
      <c r="N99" s="13"/>
      <c r="O99" s="13"/>
      <c r="P99" s="13"/>
      <c r="Q99" s="13"/>
      <c r="R99" s="13"/>
      <c r="S99" s="13"/>
      <c r="T99" s="13"/>
      <c r="U99" s="13"/>
      <c r="V99" s="13"/>
      <c r="W99" s="13"/>
      <c r="X99" s="13"/>
      <c r="Y99" s="14"/>
      <c r="Z99" s="13"/>
      <c r="AA99" s="33"/>
      <c r="AB99" s="33"/>
      <c r="AC99" s="522"/>
      <c r="AD99" s="522"/>
      <c r="AE99" s="522"/>
      <c r="AF99" s="522"/>
      <c r="AG99" s="522"/>
      <c r="AH99" s="522"/>
      <c r="AI99" s="522"/>
      <c r="AJ99" s="522"/>
      <c r="AK99" s="522"/>
      <c r="AL99" s="522"/>
      <c r="AM99" s="522"/>
      <c r="AN99" s="522"/>
      <c r="AO99" s="522"/>
      <c r="AP99" s="522"/>
      <c r="AQ99" s="522"/>
      <c r="AR99" s="522"/>
      <c r="AS99" s="522"/>
      <c r="AT99" s="522"/>
      <c r="AU99" s="522"/>
      <c r="AV99" s="522"/>
      <c r="AW99" s="522"/>
      <c r="AX99" s="522"/>
      <c r="AY99" s="522"/>
      <c r="AZ99" s="522"/>
      <c r="BA99" s="522"/>
      <c r="BB99" s="522"/>
      <c r="BC99" s="522"/>
      <c r="BD99" s="522"/>
      <c r="BE99" s="522"/>
      <c r="BF99" s="522"/>
      <c r="BG99" s="522"/>
      <c r="BH99" s="522"/>
      <c r="BI99" s="522"/>
      <c r="BJ99" s="522"/>
      <c r="BK99" s="522"/>
      <c r="BL99" s="522"/>
      <c r="BM99" s="522"/>
      <c r="BN99" s="522"/>
      <c r="BO99" s="522"/>
      <c r="BP99" s="522"/>
      <c r="BQ99" s="522"/>
      <c r="BR99" s="522"/>
      <c r="BS99" s="522"/>
      <c r="BT99" s="522"/>
      <c r="BU99" s="522"/>
      <c r="BV99" s="522"/>
      <c r="BW99" s="522"/>
    </row>
    <row r="100" spans="1:76" ht="7.05" customHeight="1" x14ac:dyDescent="0.3">
      <c r="A100" s="455"/>
      <c r="B100" s="468"/>
      <c r="C100" s="468"/>
      <c r="D100" s="468"/>
      <c r="E100" s="468"/>
      <c r="F100" s="468"/>
      <c r="G100" s="468"/>
      <c r="H100" s="468"/>
      <c r="I100" s="468"/>
      <c r="J100" s="468"/>
      <c r="K100" s="468"/>
      <c r="L100" s="466"/>
      <c r="M100" s="469"/>
      <c r="N100" s="13"/>
      <c r="O100" s="13"/>
      <c r="P100" s="13"/>
      <c r="Q100" s="13"/>
      <c r="R100" s="13"/>
      <c r="S100" s="13"/>
      <c r="T100" s="13"/>
      <c r="U100" s="13"/>
      <c r="V100" s="13"/>
      <c r="W100" s="13"/>
      <c r="X100" s="13"/>
      <c r="Y100" s="14"/>
      <c r="Z100" s="13"/>
      <c r="AA100" s="33"/>
      <c r="AB100" s="33"/>
      <c r="AC100" s="522"/>
      <c r="AD100" s="522"/>
      <c r="AE100" s="522"/>
      <c r="AF100" s="522"/>
      <c r="AG100" s="522"/>
      <c r="AH100" s="522"/>
      <c r="AI100" s="522"/>
      <c r="AJ100" s="522"/>
      <c r="AK100" s="522"/>
      <c r="AL100" s="522"/>
      <c r="AM100" s="522"/>
      <c r="AN100" s="522"/>
      <c r="AO100" s="522"/>
      <c r="AP100" s="522"/>
      <c r="AQ100" s="522"/>
      <c r="AR100" s="522"/>
      <c r="AS100" s="522"/>
      <c r="AT100" s="522"/>
      <c r="AU100" s="522"/>
      <c r="AV100" s="522"/>
      <c r="AW100" s="522"/>
      <c r="AX100" s="522"/>
      <c r="AY100" s="522"/>
      <c r="AZ100" s="522"/>
      <c r="BA100" s="522"/>
      <c r="BB100" s="522"/>
      <c r="BC100" s="522"/>
      <c r="BD100" s="522"/>
      <c r="BE100" s="522"/>
      <c r="BF100" s="522"/>
      <c r="BG100" s="522"/>
      <c r="BH100" s="522"/>
      <c r="BI100" s="522"/>
      <c r="BJ100" s="522"/>
      <c r="BK100" s="522"/>
      <c r="BL100" s="522"/>
      <c r="BM100" s="522"/>
      <c r="BN100" s="522"/>
      <c r="BO100" s="522"/>
      <c r="BP100" s="522"/>
      <c r="BQ100" s="522"/>
      <c r="BR100" s="522"/>
      <c r="BS100" s="522"/>
      <c r="BT100" s="522"/>
      <c r="BU100" s="522"/>
      <c r="BV100" s="522"/>
      <c r="BW100" s="522"/>
    </row>
    <row r="101" spans="1:76" ht="24.75" customHeight="1" x14ac:dyDescent="0.3">
      <c r="A101" s="455"/>
      <c r="B101" s="470" t="s">
        <v>93</v>
      </c>
      <c r="C101" s="471"/>
      <c r="D101" s="471"/>
      <c r="E101" s="472"/>
      <c r="F101" s="565" t="s">
        <v>337</v>
      </c>
      <c r="G101" s="566"/>
      <c r="H101" s="566"/>
      <c r="I101" s="566"/>
      <c r="J101" s="566"/>
      <c r="K101" s="566"/>
      <c r="L101" s="29">
        <f>IF(F101="Escribe tu nombre",0,IF(F101="",0,1))</f>
        <v>1</v>
      </c>
      <c r="M101" s="36"/>
      <c r="N101" s="13"/>
      <c r="O101" s="13"/>
      <c r="P101" s="13"/>
      <c r="Q101" s="473"/>
      <c r="R101" s="13"/>
      <c r="S101" s="13"/>
      <c r="T101" s="13"/>
      <c r="U101" s="13"/>
      <c r="V101" s="13"/>
      <c r="W101" s="13"/>
      <c r="X101" s="13"/>
      <c r="Y101" s="14"/>
      <c r="Z101" s="13"/>
      <c r="AA101" s="33"/>
      <c r="AB101" s="33"/>
      <c r="AC101" s="522"/>
      <c r="AD101" s="522"/>
      <c r="AE101" s="522"/>
      <c r="AF101" s="522"/>
      <c r="AG101" s="522"/>
      <c r="AH101" s="522"/>
      <c r="AI101" s="522"/>
      <c r="AJ101" s="522"/>
      <c r="AK101" s="522"/>
      <c r="AL101" s="522"/>
      <c r="AM101" s="522"/>
      <c r="AN101" s="522"/>
      <c r="AO101" s="522"/>
      <c r="AP101" s="522"/>
      <c r="AQ101" s="522"/>
      <c r="AR101" s="522"/>
      <c r="AS101" s="522"/>
      <c r="AT101" s="522"/>
      <c r="AU101" s="522"/>
      <c r="AV101" s="522"/>
      <c r="AW101" s="522"/>
      <c r="AX101" s="522"/>
      <c r="AY101" s="522"/>
      <c r="AZ101" s="522"/>
      <c r="BA101" s="522"/>
      <c r="BB101" s="522"/>
      <c r="BC101" s="522"/>
      <c r="BD101" s="522"/>
      <c r="BE101" s="522"/>
      <c r="BF101" s="522"/>
      <c r="BG101" s="522"/>
      <c r="BH101" s="522"/>
      <c r="BI101" s="522"/>
      <c r="BJ101" s="522"/>
      <c r="BK101" s="522"/>
      <c r="BL101" s="522"/>
      <c r="BM101" s="522"/>
      <c r="BN101" s="522"/>
      <c r="BO101" s="522"/>
      <c r="BP101" s="522"/>
      <c r="BQ101" s="522"/>
      <c r="BR101" s="522"/>
      <c r="BS101" s="522"/>
      <c r="BT101" s="522"/>
      <c r="BU101" s="522"/>
      <c r="BV101" s="522"/>
      <c r="BW101" s="522"/>
    </row>
    <row r="102" spans="1:76" x14ac:dyDescent="0.3">
      <c r="A102" s="17"/>
      <c r="B102" s="13"/>
      <c r="C102" s="13"/>
      <c r="D102" s="13"/>
      <c r="E102" s="16"/>
      <c r="F102" s="13"/>
      <c r="G102" s="13"/>
      <c r="H102" s="13"/>
      <c r="I102" s="13"/>
      <c r="J102" s="13"/>
      <c r="K102" s="13"/>
      <c r="L102" s="13"/>
      <c r="M102" s="13"/>
      <c r="N102" s="13"/>
      <c r="O102" s="13"/>
      <c r="P102" s="13"/>
      <c r="Q102" s="13"/>
      <c r="R102" s="13"/>
      <c r="S102" s="13"/>
      <c r="T102" s="13"/>
      <c r="U102" s="13"/>
      <c r="V102" s="13"/>
      <c r="W102" s="13"/>
      <c r="X102" s="15"/>
      <c r="Y102" s="474"/>
      <c r="Z102" s="15"/>
      <c r="AA102" s="15"/>
      <c r="AB102" s="15"/>
      <c r="AC102" s="525"/>
    </row>
    <row r="103" spans="1:76" ht="15" hidden="1" customHeight="1" x14ac:dyDescent="0.3"/>
    <row r="104" spans="1:76" ht="15" hidden="1" customHeight="1" x14ac:dyDescent="0.3"/>
    <row r="105" spans="1:76"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475"/>
      <c r="Z105" s="475"/>
      <c r="AA105" s="475"/>
      <c r="AB105" s="475"/>
      <c r="AC105" s="526"/>
      <c r="AD105" s="526"/>
      <c r="AE105" s="526"/>
      <c r="AF105" s="526"/>
      <c r="AG105" s="526"/>
      <c r="AH105" s="526"/>
      <c r="AI105" s="526"/>
      <c r="AJ105" s="526"/>
      <c r="AK105" s="526"/>
      <c r="AL105" s="526"/>
      <c r="AM105" s="526"/>
      <c r="AN105" s="526"/>
      <c r="AO105" s="526"/>
      <c r="AP105" s="526"/>
      <c r="AQ105" s="526"/>
      <c r="AR105" s="526"/>
      <c r="AS105" s="526"/>
      <c r="AT105" s="526"/>
      <c r="AU105" s="526"/>
      <c r="AV105" s="526"/>
      <c r="AW105" s="526"/>
      <c r="AX105" s="526"/>
      <c r="AY105" s="526"/>
      <c r="AZ105" s="526"/>
      <c r="BA105" s="526"/>
      <c r="BB105" s="526"/>
      <c r="BC105" s="526"/>
      <c r="BD105" s="526"/>
      <c r="BE105" s="526"/>
      <c r="BF105" s="526"/>
      <c r="BG105" s="526"/>
      <c r="BH105" s="526"/>
      <c r="BI105" s="526"/>
      <c r="BJ105" s="526"/>
      <c r="BK105" s="526"/>
      <c r="BL105" s="526"/>
      <c r="BM105" s="526"/>
      <c r="BN105" s="526"/>
      <c r="BO105" s="526"/>
      <c r="BP105" s="526"/>
      <c r="BQ105" s="526"/>
      <c r="BR105" s="526"/>
      <c r="BS105" s="526"/>
      <c r="BT105" s="526"/>
      <c r="BU105" s="526"/>
      <c r="BV105" s="526"/>
      <c r="BW105" s="526"/>
      <c r="BX105" s="526"/>
    </row>
    <row r="106" spans="1:76"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475"/>
      <c r="Z106" s="475"/>
      <c r="AA106" s="475"/>
      <c r="AB106" s="475"/>
      <c r="AC106" s="526"/>
      <c r="AD106" s="526"/>
      <c r="AE106" s="526"/>
      <c r="AF106" s="526"/>
      <c r="AG106" s="526"/>
      <c r="AH106" s="526"/>
      <c r="AI106" s="526"/>
      <c r="AJ106" s="526"/>
      <c r="AK106" s="526"/>
      <c r="AL106" s="526"/>
      <c r="AM106" s="526"/>
      <c r="AN106" s="526"/>
      <c r="AO106" s="526"/>
      <c r="AP106" s="526"/>
      <c r="AQ106" s="526"/>
      <c r="AR106" s="526"/>
      <c r="AS106" s="526"/>
      <c r="AT106" s="526"/>
      <c r="AU106" s="526"/>
      <c r="AV106" s="526"/>
      <c r="AW106" s="526"/>
      <c r="AX106" s="526"/>
      <c r="AY106" s="526"/>
      <c r="AZ106" s="526"/>
      <c r="BA106" s="526"/>
      <c r="BB106" s="526"/>
      <c r="BC106" s="526"/>
      <c r="BD106" s="526"/>
      <c r="BE106" s="526"/>
      <c r="BF106" s="526"/>
      <c r="BG106" s="526"/>
      <c r="BH106" s="526"/>
      <c r="BI106" s="526"/>
      <c r="BJ106" s="526"/>
      <c r="BK106" s="526"/>
      <c r="BL106" s="526"/>
      <c r="BM106" s="526"/>
      <c r="BN106" s="526"/>
      <c r="BO106" s="526"/>
      <c r="BP106" s="526"/>
      <c r="BQ106" s="526"/>
      <c r="BR106" s="526"/>
      <c r="BS106" s="526"/>
      <c r="BT106" s="526"/>
      <c r="BU106" s="526"/>
      <c r="BV106" s="526"/>
      <c r="BW106" s="526"/>
      <c r="BX106" s="526"/>
    </row>
    <row r="107" spans="1:76"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475"/>
      <c r="Z107" s="475"/>
      <c r="AA107" s="475"/>
      <c r="AB107" s="475"/>
      <c r="AC107" s="526"/>
      <c r="AD107" s="526"/>
      <c r="AE107" s="526"/>
      <c r="AF107" s="526"/>
      <c r="AG107" s="526"/>
      <c r="AH107" s="526"/>
      <c r="AI107" s="526"/>
      <c r="AJ107" s="526"/>
      <c r="AK107" s="526"/>
      <c r="AL107" s="526"/>
      <c r="AM107" s="526"/>
      <c r="AN107" s="526"/>
      <c r="AO107" s="526"/>
      <c r="AP107" s="526"/>
      <c r="AQ107" s="526"/>
      <c r="AR107" s="526"/>
      <c r="AS107" s="526"/>
      <c r="AT107" s="526"/>
      <c r="AU107" s="526"/>
      <c r="AV107" s="526"/>
      <c r="AW107" s="526"/>
      <c r="AX107" s="526"/>
      <c r="AY107" s="526"/>
      <c r="AZ107" s="526"/>
      <c r="BA107" s="526"/>
      <c r="BB107" s="526"/>
      <c r="BC107" s="526"/>
      <c r="BD107" s="526"/>
      <c r="BE107" s="526"/>
      <c r="BF107" s="526"/>
      <c r="BG107" s="526"/>
      <c r="BH107" s="526"/>
      <c r="BI107" s="526"/>
      <c r="BJ107" s="526"/>
      <c r="BK107" s="526"/>
      <c r="BL107" s="526"/>
      <c r="BM107" s="526"/>
      <c r="BN107" s="526"/>
      <c r="BO107" s="526"/>
      <c r="BP107" s="526"/>
      <c r="BQ107" s="526"/>
      <c r="BR107" s="526"/>
      <c r="BS107" s="526"/>
      <c r="BT107" s="526"/>
      <c r="BU107" s="526"/>
      <c r="BV107" s="526"/>
      <c r="BW107" s="526"/>
      <c r="BX107" s="526"/>
    </row>
    <row r="108" spans="1:76"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475"/>
      <c r="Z108" s="475"/>
      <c r="AA108" s="475"/>
      <c r="AB108" s="475"/>
      <c r="AC108" s="526"/>
      <c r="AD108" s="526"/>
      <c r="AE108" s="526"/>
      <c r="AF108" s="526"/>
      <c r="AG108" s="526"/>
      <c r="AH108" s="526"/>
      <c r="AI108" s="526"/>
      <c r="AJ108" s="526"/>
      <c r="AK108" s="526"/>
      <c r="AL108" s="526"/>
      <c r="AM108" s="526"/>
      <c r="AN108" s="526"/>
      <c r="AO108" s="526"/>
      <c r="AP108" s="526"/>
      <c r="AQ108" s="526"/>
      <c r="AR108" s="526"/>
      <c r="AS108" s="526"/>
      <c r="AT108" s="526"/>
      <c r="AU108" s="526"/>
      <c r="AV108" s="526"/>
      <c r="AW108" s="526"/>
      <c r="AX108" s="526"/>
      <c r="AY108" s="526"/>
      <c r="AZ108" s="526"/>
      <c r="BA108" s="526"/>
      <c r="BB108" s="526"/>
      <c r="BC108" s="526"/>
      <c r="BD108" s="526"/>
      <c r="BE108" s="526"/>
      <c r="BF108" s="526"/>
      <c r="BG108" s="526"/>
      <c r="BH108" s="526"/>
      <c r="BI108" s="526"/>
      <c r="BJ108" s="526"/>
      <c r="BK108" s="526"/>
      <c r="BL108" s="526"/>
      <c r="BM108" s="526"/>
      <c r="BN108" s="526"/>
      <c r="BO108" s="526"/>
      <c r="BP108" s="526"/>
      <c r="BQ108" s="526"/>
      <c r="BR108" s="526"/>
      <c r="BS108" s="526"/>
      <c r="BT108" s="526"/>
      <c r="BU108" s="526"/>
      <c r="BV108" s="526"/>
      <c r="BW108" s="526"/>
      <c r="BX108" s="526"/>
    </row>
  </sheetData>
  <sheetProtection password="C29E" sheet="1" objects="1" scenarios="1" selectLockedCells="1"/>
  <mergeCells count="49">
    <mergeCell ref="C60:W60"/>
    <mergeCell ref="B4:B9"/>
    <mergeCell ref="B11:B16"/>
    <mergeCell ref="B18:B23"/>
    <mergeCell ref="B25:B30"/>
    <mergeCell ref="B32:B37"/>
    <mergeCell ref="B39:B44"/>
    <mergeCell ref="B46:B51"/>
    <mergeCell ref="B53:B58"/>
    <mergeCell ref="N93:X95"/>
    <mergeCell ref="F101:K101"/>
    <mergeCell ref="B74:B77"/>
    <mergeCell ref="B80:B81"/>
    <mergeCell ref="F91:K91"/>
    <mergeCell ref="F93:K93"/>
    <mergeCell ref="F98:K98"/>
    <mergeCell ref="F97:K97"/>
    <mergeCell ref="F99:K99"/>
    <mergeCell ref="F94:K94"/>
    <mergeCell ref="F95:K95"/>
    <mergeCell ref="C61:W61"/>
    <mergeCell ref="B64:B71"/>
    <mergeCell ref="F89:K89"/>
    <mergeCell ref="F90:K90"/>
    <mergeCell ref="N89:X92"/>
    <mergeCell ref="Y4:AA5"/>
    <mergeCell ref="AY4:BD4"/>
    <mergeCell ref="BE4:BJ4"/>
    <mergeCell ref="Y11:AA12"/>
    <mergeCell ref="AY11:BD11"/>
    <mergeCell ref="BE11:BJ11"/>
    <mergeCell ref="Y18:AA19"/>
    <mergeCell ref="AY18:BD18"/>
    <mergeCell ref="BE18:BJ18"/>
    <mergeCell ref="Y25:AA26"/>
    <mergeCell ref="AY25:BD25"/>
    <mergeCell ref="BE25:BJ25"/>
    <mergeCell ref="Y32:AA33"/>
    <mergeCell ref="AY32:BD32"/>
    <mergeCell ref="BE32:BJ32"/>
    <mergeCell ref="Y39:AA40"/>
    <mergeCell ref="AY39:BD39"/>
    <mergeCell ref="BE39:BJ39"/>
    <mergeCell ref="Y46:AA47"/>
    <mergeCell ref="AY46:BD46"/>
    <mergeCell ref="BE46:BJ46"/>
    <mergeCell ref="Y53:AA54"/>
    <mergeCell ref="AY53:BD53"/>
    <mergeCell ref="BE53:BJ53"/>
  </mergeCells>
  <conditionalFormatting sqref="O6:V6">
    <cfRule type="expression" dxfId="143" priority="104">
      <formula>SUM($Q$6:$Q$9)=12</formula>
    </cfRule>
  </conditionalFormatting>
  <conditionalFormatting sqref="O13:V13">
    <cfRule type="expression" dxfId="142" priority="103">
      <formula>SUM($Q$13:$Q$16)=12</formula>
    </cfRule>
  </conditionalFormatting>
  <conditionalFormatting sqref="O21:V21">
    <cfRule type="expression" dxfId="141" priority="102">
      <formula>SUM($Q$20:$Q$23)=12</formula>
    </cfRule>
  </conditionalFormatting>
  <conditionalFormatting sqref="X6:X9 AA20:AB23 AA27:AB30 AA34:AB37 AA41:AB44 AA48:AB51 AA55:AB58 X13:X16 X20:X23 X27:X30 X34:X37 X41:X44 X48:X51 X55:X58">
    <cfRule type="iconSet" priority="101">
      <iconSet iconSet="3Symbols2" showValue="0">
        <cfvo type="percent" val="0"/>
        <cfvo type="num" val="0"/>
        <cfvo type="num" val="90"/>
      </iconSet>
    </cfRule>
  </conditionalFormatting>
  <conditionalFormatting sqref="L4:L9 L11:L16 L18:L23 L25:L30 L32:L37 L39:L44 L46:L51 L53:L58">
    <cfRule type="iconSet" priority="100">
      <iconSet iconSet="3Symbols2" showValue="0">
        <cfvo type="percent" val="0"/>
        <cfvo type="num" val="0.5"/>
        <cfvo type="num" val="1"/>
      </iconSet>
    </cfRule>
  </conditionalFormatting>
  <conditionalFormatting sqref="L80:L81">
    <cfRule type="iconSet" priority="99">
      <iconSet iconSet="3Symbols2" showValue="0">
        <cfvo type="percent" val="0"/>
        <cfvo type="num" val="0.5"/>
        <cfvo type="num" val="1"/>
      </iconSet>
    </cfRule>
  </conditionalFormatting>
  <conditionalFormatting sqref="L89">
    <cfRule type="iconSet" priority="98">
      <iconSet iconSet="3Symbols2" showValue="0">
        <cfvo type="percent" val="0"/>
        <cfvo type="num" val="0.5"/>
        <cfvo type="num" val="1"/>
      </iconSet>
    </cfRule>
  </conditionalFormatting>
  <conditionalFormatting sqref="N69:W71">
    <cfRule type="expression" dxfId="140" priority="97">
      <formula>$N$69&gt;0</formula>
    </cfRule>
  </conditionalFormatting>
  <conditionalFormatting sqref="H18:I23">
    <cfRule type="expression" dxfId="139" priority="96">
      <formula>H18=""</formula>
    </cfRule>
  </conditionalFormatting>
  <conditionalFormatting sqref="H74:I77">
    <cfRule type="expression" dxfId="138" priority="95">
      <formula>H74=""</formula>
    </cfRule>
  </conditionalFormatting>
  <conditionalFormatting sqref="G74:G77">
    <cfRule type="expression" dxfId="137" priority="94">
      <formula>IF(COUNT($H74:$I74)=2,IF(AND($G74&lt;&gt;$J74,$H74=$I74,$G74&lt;&gt;"",$J74&lt;&gt;""),1=2,IF(AND($G74&lt;&gt;"",$H74=$I74),1=1,IF(AND($G74="",$H74=$I74),1=1,1=2))),1=2)</formula>
    </cfRule>
  </conditionalFormatting>
  <conditionalFormatting sqref="H4:I4">
    <cfRule type="expression" dxfId="136" priority="93">
      <formula>H4=""</formula>
    </cfRule>
  </conditionalFormatting>
  <conditionalFormatting sqref="H11:I16">
    <cfRule type="expression" dxfId="135" priority="92">
      <formula>H11=""</formula>
    </cfRule>
  </conditionalFormatting>
  <conditionalFormatting sqref="H39:I44">
    <cfRule type="expression" dxfId="134" priority="91">
      <formula>H39=""</formula>
    </cfRule>
  </conditionalFormatting>
  <conditionalFormatting sqref="H26:I30">
    <cfRule type="expression" dxfId="133" priority="90">
      <formula>H26=""</formula>
    </cfRule>
  </conditionalFormatting>
  <conditionalFormatting sqref="H25:I25">
    <cfRule type="expression" dxfId="132" priority="89">
      <formula>H25=""</formula>
    </cfRule>
  </conditionalFormatting>
  <conditionalFormatting sqref="H32:I37">
    <cfRule type="expression" dxfId="131" priority="88">
      <formula>H32=""</formula>
    </cfRule>
  </conditionalFormatting>
  <conditionalFormatting sqref="H47:I51">
    <cfRule type="expression" dxfId="130" priority="87">
      <formula>H47=""</formula>
    </cfRule>
  </conditionalFormatting>
  <conditionalFormatting sqref="H46:I46">
    <cfRule type="expression" dxfId="129" priority="86">
      <formula>H46=""</formula>
    </cfRule>
  </conditionalFormatting>
  <conditionalFormatting sqref="H64:I64">
    <cfRule type="expression" dxfId="128" priority="85">
      <formula>H64=""</formula>
    </cfRule>
  </conditionalFormatting>
  <conditionalFormatting sqref="L84">
    <cfRule type="iconSet" priority="84">
      <iconSet iconSet="3Symbols2" showValue="0">
        <cfvo type="percent" val="0"/>
        <cfvo type="num" val="0.5"/>
        <cfvo type="num" val="1"/>
      </iconSet>
    </cfRule>
  </conditionalFormatting>
  <conditionalFormatting sqref="H87:I87">
    <cfRule type="expression" dxfId="127" priority="80">
      <formula>H87=""</formula>
    </cfRule>
  </conditionalFormatting>
  <conditionalFormatting sqref="H80:I80">
    <cfRule type="expression" dxfId="126" priority="83">
      <formula>H80=""</formula>
    </cfRule>
  </conditionalFormatting>
  <conditionalFormatting sqref="H81:I81">
    <cfRule type="expression" dxfId="125" priority="82">
      <formula>H81=""</formula>
    </cfRule>
  </conditionalFormatting>
  <conditionalFormatting sqref="H84:I84">
    <cfRule type="expression" dxfId="124" priority="81">
      <formula>H84=""</formula>
    </cfRule>
  </conditionalFormatting>
  <conditionalFormatting sqref="L90">
    <cfRule type="iconSet" priority="79">
      <iconSet iconSet="3Symbols2" showValue="0">
        <cfvo type="percent" val="0"/>
        <cfvo type="num" val="0.5"/>
        <cfvo type="num" val="1"/>
      </iconSet>
    </cfRule>
  </conditionalFormatting>
  <conditionalFormatting sqref="L91">
    <cfRule type="iconSet" priority="78">
      <iconSet iconSet="3Symbols2" showValue="0">
        <cfvo type="percent" val="0"/>
        <cfvo type="num" val="0.5"/>
        <cfvo type="num" val="1"/>
      </iconSet>
    </cfRule>
  </conditionalFormatting>
  <conditionalFormatting sqref="H65:I65">
    <cfRule type="expression" dxfId="123" priority="77">
      <formula>H65=""</formula>
    </cfRule>
  </conditionalFormatting>
  <conditionalFormatting sqref="H66:I66">
    <cfRule type="expression" dxfId="122" priority="76">
      <formula>H66=""</formula>
    </cfRule>
  </conditionalFormatting>
  <conditionalFormatting sqref="H67:I67">
    <cfRule type="expression" dxfId="121" priority="75">
      <formula>H67=""</formula>
    </cfRule>
  </conditionalFormatting>
  <conditionalFormatting sqref="G67">
    <cfRule type="expression" dxfId="120" priority="74">
      <formula>IF(COUNT($H67:$I67)=2,IF(AND($G67&lt;&gt;$J67,$H67=$I67,$G67&lt;&gt;"",$J67&lt;&gt;""),1=2,IF(AND($G67&lt;&gt;"",$H67=$I67),1=1,IF(AND($G67="",$H67=$I67),1=1,1=2))),1=2)</formula>
    </cfRule>
  </conditionalFormatting>
  <conditionalFormatting sqref="H69:I69">
    <cfRule type="expression" dxfId="119" priority="73">
      <formula>H69=""</formula>
    </cfRule>
  </conditionalFormatting>
  <conditionalFormatting sqref="H68:I68">
    <cfRule type="expression" dxfId="118" priority="72">
      <formula>H68=""</formula>
    </cfRule>
  </conditionalFormatting>
  <conditionalFormatting sqref="H70:I70">
    <cfRule type="expression" dxfId="117" priority="71">
      <formula>H70=""</formula>
    </cfRule>
  </conditionalFormatting>
  <conditionalFormatting sqref="H71:I71">
    <cfRule type="expression" dxfId="116" priority="70">
      <formula>H71=""</formula>
    </cfRule>
  </conditionalFormatting>
  <conditionalFormatting sqref="G80:G81">
    <cfRule type="expression" dxfId="115" priority="69">
      <formula>IF(COUNT($H80:$I80)=2,IF(AND($G80&lt;&gt;$J80,$H80=$I80,$G80&lt;&gt;"",$J80&lt;&gt;""),1=2,IF(AND($G80&lt;&gt;"",$H80=$I80),1=1,IF(AND($G80="",$H80=$I80),1=1,1=2))),1=2)</formula>
    </cfRule>
  </conditionalFormatting>
  <conditionalFormatting sqref="L93:L95 L97:L99 L101">
    <cfRule type="iconSet" priority="68">
      <iconSet iconSet="3Symbols2" showValue="0">
        <cfvo type="percent" val="0"/>
        <cfvo type="num" val="0.5"/>
        <cfvo type="num" val="1"/>
      </iconSet>
    </cfRule>
  </conditionalFormatting>
  <conditionalFormatting sqref="G66">
    <cfRule type="expression" dxfId="114" priority="67">
      <formula>IF(COUNT($H66:$I66)=2,IF(AND($G66&lt;&gt;$J66,$H66=$I66,$G66&lt;&gt;"",$J66&lt;&gt;""),1=2,IF(AND($G66&lt;&gt;"",$H66=$I66),1=1,IF(AND($G66="",$H66=$I66),1=1,1=2))),1=2)</formula>
    </cfRule>
  </conditionalFormatting>
  <conditionalFormatting sqref="G65">
    <cfRule type="expression" dxfId="113" priority="66">
      <formula>IF(COUNT($H65:$I65)=2,IF(AND($G65&lt;&gt;$J65,$H65=$I65,$G65&lt;&gt;"",$J65&lt;&gt;""),1=2,IF(AND($G65&lt;&gt;"",$H65=$I65),1=1,IF(AND($G65="",$H65=$I65),1=1,1=2))),1=2)</formula>
    </cfRule>
  </conditionalFormatting>
  <conditionalFormatting sqref="G64:G71">
    <cfRule type="expression" dxfId="112" priority="65">
      <formula>IF(COUNT($H64:$I64)=2,IF(AND($G64&lt;&gt;$J64,$H64=$I64,$G64&lt;&gt;"",$J64&lt;&gt;""),1=2,IF(AND($G64&lt;&gt;"",$H64=$I64),1=1,IF(AND($G64="",$H64=$I64),1=1,1=2))),1=2)</formula>
    </cfRule>
  </conditionalFormatting>
  <conditionalFormatting sqref="G68">
    <cfRule type="expression" dxfId="111" priority="64">
      <formula>IF(COUNT($H68:$I68)=2,IF(AND($G68&lt;&gt;$J68,$H68=$I68,$G68&lt;&gt;"",$J68&lt;&gt;""),1=2,IF(AND($G68&lt;&gt;"",$H68=$I68),1=1,IF(AND($G68="",$H68=$I68),1=1,1=2))),1=2)</formula>
    </cfRule>
  </conditionalFormatting>
  <conditionalFormatting sqref="J74:J77">
    <cfRule type="expression" dxfId="110" priority="63">
      <formula>IF(COUNT($H74:$I74)=2,IF(AND($G74&lt;&gt;$J74,$H74=$I74,$G74&lt;&gt;"",$J74&lt;&gt;""),1=2,IF(AND($G74&lt;&gt;"",$H74=$I74),1=1,IF(AND($G74="",$H74=$I74),1=1,1=2))),1=2)</formula>
    </cfRule>
  </conditionalFormatting>
  <conditionalFormatting sqref="J80:J81">
    <cfRule type="expression" dxfId="109" priority="62">
      <formula>IF(COUNT($H80:$I80)=2,IF(AND($G80&lt;&gt;$J80,$H80=$I80,$G80&lt;&gt;"",$J80&lt;&gt;""),1=2,IF(AND($G80&lt;&gt;"",$H80=$I80),1=1,IF(AND($G80="",$H80=$I80),1=1,1=2))),1=2)</formula>
    </cfRule>
  </conditionalFormatting>
  <conditionalFormatting sqref="G84">
    <cfRule type="expression" dxfId="108" priority="61">
      <formula>IF(COUNT($H84:$I84)=2,IF(AND($G84&lt;&gt;$J84,$H84=$I84,$G84&lt;&gt;"",$J84&lt;&gt;""),1=2,IF(AND($G84&lt;&gt;"",$H84=$I84),1=1,IF(AND($G84="",$H84=$I84),1=1,1=2))),1=2)</formula>
    </cfRule>
  </conditionalFormatting>
  <conditionalFormatting sqref="J84">
    <cfRule type="expression" dxfId="107" priority="60">
      <formula>IF(COUNT($H84:$I84)=2,IF(AND($G84&lt;&gt;$J84,$H84=$I84,$G84&lt;&gt;"",$J84&lt;&gt;""),1=2,IF(AND($G84&lt;&gt;"",$H84=$I84),1=1,IF(AND($G84="",$H84=$I84),1=1,1=2))),1=2)</formula>
    </cfRule>
  </conditionalFormatting>
  <conditionalFormatting sqref="G87">
    <cfRule type="expression" dxfId="106" priority="59">
      <formula>IF(COUNT($H87:$I87)=2,IF(AND($G87&lt;&gt;$J87,$H87=$I87,$G87&lt;&gt;"",$J87&lt;&gt;""),1=2,IF(AND($G87&lt;&gt;"",$H87=$I87),1=1,IF(AND($G87="",$H87=$I87),1=1,1=2))),1=2)</formula>
    </cfRule>
  </conditionalFormatting>
  <conditionalFormatting sqref="J87">
    <cfRule type="expression" dxfId="105" priority="58">
      <formula>IF(COUNT($H87:$I87)=2,IF(AND($G87&lt;&gt;$J87,$H87=$I87,$G87&lt;&gt;"",$J87&lt;&gt;""),1=2,IF(AND($G87&lt;&gt;"",$H87=$I87),1=1,IF(AND($G87="",$H87=$I87),1=1,1=2))),1=2)</formula>
    </cfRule>
  </conditionalFormatting>
  <conditionalFormatting sqref="X59:AB59">
    <cfRule type="iconSet" priority="57">
      <iconSet iconSet="3Symbols" showValue="0">
        <cfvo type="percent" val="0"/>
        <cfvo type="num" val="0"/>
        <cfvo type="num" val="90"/>
      </iconSet>
    </cfRule>
  </conditionalFormatting>
  <conditionalFormatting sqref="L59">
    <cfRule type="iconSet" priority="56">
      <iconSet iconSet="3Symbols" showValue="0">
        <cfvo type="percent" val="0"/>
        <cfvo type="num" val="0.5"/>
        <cfvo type="num" val="1"/>
      </iconSet>
    </cfRule>
  </conditionalFormatting>
  <conditionalFormatting sqref="H5:I9">
    <cfRule type="expression" dxfId="104" priority="55">
      <formula>H5=""</formula>
    </cfRule>
  </conditionalFormatting>
  <conditionalFormatting sqref="C60:W61">
    <cfRule type="expression" dxfId="103" priority="54">
      <formula>$B$60&gt;0</formula>
    </cfRule>
  </conditionalFormatting>
  <conditionalFormatting sqref="H54:I58">
    <cfRule type="expression" dxfId="102" priority="53">
      <formula>H54=""</formula>
    </cfRule>
  </conditionalFormatting>
  <conditionalFormatting sqref="H53:I53">
    <cfRule type="expression" dxfId="101" priority="52">
      <formula>H53=""</formula>
    </cfRule>
  </conditionalFormatting>
  <conditionalFormatting sqref="N63:W67">
    <cfRule type="expression" dxfId="100" priority="51">
      <formula>$N$69&gt;0</formula>
    </cfRule>
  </conditionalFormatting>
  <conditionalFormatting sqref="J64:J71">
    <cfRule type="expression" dxfId="99" priority="50">
      <formula>IF(COUNT($H64:$I64)=2,IF(AND($G64&lt;&gt;$J64,$H64=$I64,$G64&lt;&gt;"",$J64&lt;&gt;""),1=2,IF(AND($G64&lt;&gt;"",$H64=$I64),1=1,IF(AND($G64="",$H64=$I64),1=1,1=2))),1=2)</formula>
    </cfRule>
  </conditionalFormatting>
  <conditionalFormatting sqref="N89">
    <cfRule type="cellIs" dxfId="98" priority="49" operator="equal">
      <formula>"MUNDIAL FINALIZADO:"</formula>
    </cfRule>
  </conditionalFormatting>
  <conditionalFormatting sqref="B60">
    <cfRule type="expression" priority="48">
      <formula>$B$60&gt;0</formula>
    </cfRule>
  </conditionalFormatting>
  <conditionalFormatting sqref="L64:L71">
    <cfRule type="iconSet" priority="105">
      <iconSet iconSet="3Symbols2" showValue="0">
        <cfvo type="percent" val="0"/>
        <cfvo type="num" val="0.5"/>
        <cfvo type="num" val="1"/>
      </iconSet>
    </cfRule>
  </conditionalFormatting>
  <conditionalFormatting sqref="L74:L77">
    <cfRule type="iconSet" priority="106">
      <iconSet iconSet="3Symbols2" showValue="0">
        <cfvo type="percent" val="0"/>
        <cfvo type="num" val="0.5"/>
        <cfvo type="num" val="1"/>
      </iconSet>
    </cfRule>
  </conditionalFormatting>
  <conditionalFormatting sqref="L87">
    <cfRule type="iconSet" priority="107">
      <iconSet iconSet="3Symbols2" showValue="0">
        <cfvo type="percent" val="0"/>
        <cfvo type="num" val="0.5"/>
        <cfvo type="num" val="1"/>
      </iconSet>
    </cfRule>
  </conditionalFormatting>
  <conditionalFormatting sqref="N6:N7">
    <cfRule type="expression" dxfId="97" priority="47">
      <formula>SUM($Q$6:$Q$9)=12</formula>
    </cfRule>
  </conditionalFormatting>
  <conditionalFormatting sqref="W6:W7">
    <cfRule type="expression" dxfId="96" priority="46">
      <formula>SUM($Q$6:$Q$9)=12</formula>
    </cfRule>
  </conditionalFormatting>
  <conditionalFormatting sqref="O7:V7">
    <cfRule type="expression" dxfId="95" priority="45">
      <formula>SUM($Q$6:$Q$9)=12</formula>
    </cfRule>
  </conditionalFormatting>
  <conditionalFormatting sqref="O14:V14">
    <cfRule type="expression" dxfId="94" priority="44">
      <formula>SUM($Q$13:$Q$16)=12</formula>
    </cfRule>
  </conditionalFormatting>
  <conditionalFormatting sqref="N13:N14">
    <cfRule type="expression" dxfId="93" priority="43">
      <formula>SUM($Q$13:$Q$16)=12</formula>
    </cfRule>
  </conditionalFormatting>
  <conditionalFormatting sqref="W13:W14">
    <cfRule type="expression" dxfId="92" priority="42">
      <formula>SUM($Q$13:$Q$16)=12</formula>
    </cfRule>
  </conditionalFormatting>
  <conditionalFormatting sqref="N20:N21">
    <cfRule type="expression" dxfId="91" priority="39">
      <formula>SUM($Q$20:$Q$23)=12</formula>
    </cfRule>
  </conditionalFormatting>
  <conditionalFormatting sqref="W20:W21">
    <cfRule type="expression" dxfId="90" priority="40">
      <formula>SUM($Q$20:$Q$23)=12</formula>
    </cfRule>
  </conditionalFormatting>
  <conditionalFormatting sqref="O20:V20">
    <cfRule type="expression" dxfId="89" priority="41">
      <formula>SUM($Q$20:$Q$23)=12</formula>
    </cfRule>
  </conditionalFormatting>
  <conditionalFormatting sqref="O28:V28">
    <cfRule type="expression" dxfId="88" priority="38">
      <formula>SUM($Q$27:$Q$30)=12</formula>
    </cfRule>
  </conditionalFormatting>
  <conditionalFormatting sqref="W27:W28">
    <cfRule type="expression" dxfId="87" priority="36">
      <formula>SUM($Q$27:$Q$30)=12</formula>
    </cfRule>
  </conditionalFormatting>
  <conditionalFormatting sqref="O27:V27">
    <cfRule type="expression" dxfId="86" priority="37">
      <formula>SUM($Q$27:$Q$30)=12</formula>
    </cfRule>
  </conditionalFormatting>
  <conditionalFormatting sqref="N27:N28">
    <cfRule type="expression" dxfId="85" priority="35">
      <formula>SUM($Q$27:$Q$30)=12</formula>
    </cfRule>
  </conditionalFormatting>
  <conditionalFormatting sqref="N34:N35">
    <cfRule type="expression" dxfId="84" priority="34">
      <formula>SUM($Q$34:$Q$37)=12</formula>
    </cfRule>
  </conditionalFormatting>
  <conditionalFormatting sqref="O34:V34">
    <cfRule type="expression" dxfId="83" priority="33">
      <formula>SUM($Q$34:$Q$37)=12</formula>
    </cfRule>
  </conditionalFormatting>
  <conditionalFormatting sqref="W34:W35">
    <cfRule type="expression" dxfId="82" priority="32">
      <formula>SUM($Q$34:$Q$37)=12</formula>
    </cfRule>
  </conditionalFormatting>
  <conditionalFormatting sqref="O35:V35">
    <cfRule type="expression" dxfId="81" priority="31">
      <formula>SUM($Q$34:$Q$37)=12</formula>
    </cfRule>
  </conditionalFormatting>
  <conditionalFormatting sqref="N41:N42">
    <cfRule type="expression" dxfId="80" priority="30">
      <formula>SUM($Q$41:$Q$44)=12</formula>
    </cfRule>
  </conditionalFormatting>
  <conditionalFormatting sqref="O42:V42">
    <cfRule type="expression" dxfId="79" priority="27">
      <formula>SUM($Q$41:$Q$44)=12</formula>
    </cfRule>
  </conditionalFormatting>
  <conditionalFormatting sqref="W41:W42">
    <cfRule type="expression" dxfId="78" priority="28">
      <formula>SUM($Q$41:$Q$44)=12</formula>
    </cfRule>
  </conditionalFormatting>
  <conditionalFormatting sqref="O41:V41">
    <cfRule type="expression" dxfId="77" priority="29">
      <formula>SUM($Q$41:$Q$44)=12</formula>
    </cfRule>
  </conditionalFormatting>
  <conditionalFormatting sqref="N48:N49">
    <cfRule type="expression" dxfId="76" priority="26">
      <formula>SUM($Q$48:$Q$51)=12</formula>
    </cfRule>
  </conditionalFormatting>
  <conditionalFormatting sqref="O49:V49">
    <cfRule type="expression" dxfId="75" priority="23">
      <formula>SUM($Q$48:$Q$51)=12</formula>
    </cfRule>
  </conditionalFormatting>
  <conditionalFormatting sqref="W48:W49">
    <cfRule type="expression" dxfId="74" priority="24">
      <formula>SUM($Q$48:$Q$51)=12</formula>
    </cfRule>
  </conditionalFormatting>
  <conditionalFormatting sqref="O48:W48">
    <cfRule type="expression" dxfId="73" priority="25">
      <formula>SUM($Q$48:$Q$51)=12</formula>
    </cfRule>
  </conditionalFormatting>
  <conditionalFormatting sqref="N55:W55">
    <cfRule type="expression" dxfId="72" priority="21">
      <formula>SUM($Q$55:$Q$58)=12</formula>
    </cfRule>
  </conditionalFormatting>
  <conditionalFormatting sqref="O56:V56">
    <cfRule type="expression" dxfId="71" priority="19">
      <formula>SUM($Q$55:$Q$58)=12</formula>
    </cfRule>
  </conditionalFormatting>
  <conditionalFormatting sqref="W55:W56">
    <cfRule type="expression" dxfId="70" priority="20">
      <formula>SUM($Q$55:$Q$58)=12</formula>
    </cfRule>
  </conditionalFormatting>
  <conditionalFormatting sqref="N55:N56">
    <cfRule type="expression" dxfId="69" priority="22">
      <formula>SUM($Q$55:$Q$58)=12</formula>
    </cfRule>
  </conditionalFormatting>
  <conditionalFormatting sqref="N72:Z76">
    <cfRule type="expression" dxfId="68" priority="18">
      <formula>$N$69&gt;0</formula>
    </cfRule>
  </conditionalFormatting>
  <conditionalFormatting sqref="N93">
    <cfRule type="cellIs" dxfId="67" priority="17" operator="equal">
      <formula>"¿Qué jugador habrá ganado la porra?"</formula>
    </cfRule>
  </conditionalFormatting>
  <conditionalFormatting sqref="Z6:Z9">
    <cfRule type="expression" dxfId="66" priority="16">
      <formula>IF(AND(VLOOKUP(Y6,$O$6:$X$9,10,0)&gt;=0,VLOOKUP(Y6,$O$6:$X$9,10,0)&lt;90),1,0)</formula>
    </cfRule>
  </conditionalFormatting>
  <conditionalFormatting sqref="Z13:Z16">
    <cfRule type="expression" dxfId="65" priority="15">
      <formula>IF(AND(VLOOKUP(Y13,$O$13:$X$16,10,0)&gt;=0,VLOOKUP(Y13,$O$13:$X$16,10,0)&lt;90),1,0)</formula>
    </cfRule>
  </conditionalFormatting>
  <conditionalFormatting sqref="Z20:Z23">
    <cfRule type="expression" dxfId="64" priority="14">
      <formula>IF(AND(VLOOKUP(Y20,$O$20:$X$23,10,0)&gt;=0,VLOOKUP(Y20,$O$20:$X$23,10,0)&lt;90),1,0)</formula>
    </cfRule>
  </conditionalFormatting>
  <conditionalFormatting sqref="Z27:Z30">
    <cfRule type="expression" dxfId="63" priority="13">
      <formula>IF(AND(VLOOKUP(Y27,$O$27:$X$30,10,0)&gt;=0,VLOOKUP(Y27,$O$27:$X$30,10,0)&lt;90),1,0)</formula>
    </cfRule>
  </conditionalFormatting>
  <conditionalFormatting sqref="Z34:Z37">
    <cfRule type="expression" dxfId="62" priority="12">
      <formula>IF(AND(VLOOKUP(Y34,$O$34:$X$37,10,0)&gt;=0,VLOOKUP(Y34,$O$34:$X$37,10,0)&lt;90),1,0)</formula>
    </cfRule>
  </conditionalFormatting>
  <conditionalFormatting sqref="Z41:Z44">
    <cfRule type="expression" dxfId="61" priority="11">
      <formula>IF(AND(VLOOKUP(Y41,$O$41:$X$44,10,0)&gt;=0,VLOOKUP(Y41,$O$41:$X$44,10,0)&lt;90),1,0)</formula>
    </cfRule>
  </conditionalFormatting>
  <conditionalFormatting sqref="Z48:Z51">
    <cfRule type="expression" dxfId="60" priority="10">
      <formula>IF(AND(VLOOKUP(Y48,$O$48:$X$51,10,0)&gt;=0,VLOOKUP(Y48,$O$48:$X$51,10,0)&lt;90),1,0)</formula>
    </cfRule>
  </conditionalFormatting>
  <conditionalFormatting sqref="Z55:Z58">
    <cfRule type="expression" dxfId="59" priority="9">
      <formula>IF(AND(VLOOKUP(Y55,$O$55:$X$58,10,0)&gt;=0,VLOOKUP(Y55,$O$55:$X$58,10,0)&lt;90),1,0)</formula>
    </cfRule>
  </conditionalFormatting>
  <conditionalFormatting sqref="Y4:AA5">
    <cfRule type="expression" dxfId="58" priority="8">
      <formula>$X$5&gt;0</formula>
    </cfRule>
  </conditionalFormatting>
  <conditionalFormatting sqref="Y11:AA12">
    <cfRule type="expression" dxfId="57" priority="7">
      <formula>$X$12&gt;0</formula>
    </cfRule>
  </conditionalFormatting>
  <conditionalFormatting sqref="Y18:AA19">
    <cfRule type="expression" dxfId="56" priority="6">
      <formula>$X$19&gt;0</formula>
    </cfRule>
  </conditionalFormatting>
  <conditionalFormatting sqref="Y25:AA26">
    <cfRule type="expression" dxfId="55" priority="5">
      <formula>$X$26&gt;0</formula>
    </cfRule>
  </conditionalFormatting>
  <conditionalFormatting sqref="Y32:AA33">
    <cfRule type="expression" dxfId="54" priority="4">
      <formula>$X$33&gt;0</formula>
    </cfRule>
  </conditionalFormatting>
  <conditionalFormatting sqref="Y39:AA40">
    <cfRule type="expression" dxfId="53" priority="3">
      <formula>$X$40&gt;0</formula>
    </cfRule>
  </conditionalFormatting>
  <conditionalFormatting sqref="Y46:AA47">
    <cfRule type="expression" dxfId="52" priority="2">
      <formula>$X$47&gt;0</formula>
    </cfRule>
  </conditionalFormatting>
  <conditionalFormatting sqref="Y53:AA54">
    <cfRule type="expression" dxfId="51" priority="1">
      <formula>$X$54&gt;0</formula>
    </cfRule>
  </conditionalFormatting>
  <dataValidations count="34">
    <dataValidation type="whole" allowBlank="1" showInputMessage="1" showErrorMessage="1" error="Introduzca un número." sqref="G64:J71 G74:J77 G80:J81 G84:J84 G87:J87">
      <formula1>0</formula1>
      <formula2>100</formula2>
    </dataValidation>
    <dataValidation type="whole" allowBlank="1" showInputMessage="1" showErrorMessage="1" error="Introduzca un número" sqref="H4:I59">
      <formula1>0</formula1>
      <formula2>100</formula2>
    </dataValidation>
    <dataValidation type="list" allowBlank="1" showInputMessage="1" showErrorMessage="1" sqref="Z57">
      <formula1>IF($BY$55=$CA$54,$DC$5:$DC$8,IF($BY$55=$CB$54,$DD$5:$DD$7,IF(OR($BY$55=$CC$54,$BY$55=$CG$54),$DG$5:$DG$6,IF($BY$55=$CE$54,$DF$5:$DF$7,(IF($BY$55=$CF$54,$DH$5:$DH$6,$DK$5))))))</formula1>
    </dataValidation>
    <dataValidation type="list" allowBlank="1" showInputMessage="1" showErrorMessage="1" sqref="Z56">
      <formula1>IF($BY$55=$CA$54,$DC$5:$DC$8,IF($BY$55=$CB$54,$DD$5:$DD$7,IF(OR($BY$55=$CC$54,$BY$55=$CD$54),$DE$5:$DE$6,IF($BY$55=$CE$54,$DF$5:$DF$7,(IF($BY$55=$CF$54,$DH$5:$DH$6,$DJ$5))))))</formula1>
    </dataValidation>
    <dataValidation type="list" allowBlank="1" showInputMessage="1" showErrorMessage="1" sqref="Z55">
      <formula1>IF($BY$55=$CA$54,$DC$5:$DC$8,IF($BY$55=$CB$54,$DD$5:$DD$7,IF(OR($BY$55=$CC$54,$BY$55=$CD$54),$DE$5:$DE$6,$DI$5)))</formula1>
    </dataValidation>
    <dataValidation type="list" allowBlank="1" showInputMessage="1" showErrorMessage="1" sqref="Z51">
      <formula1>IF($BY$48=$CA$47,$DC$5:$DC$8,IF(OR($BY$48=$CC$47,$BY$48=$CG$47),$DG$5:$DG$6,IF($BY$48=$CE$47,$DF$5:$DF$7,$DL$5)))</formula1>
    </dataValidation>
    <dataValidation type="list" allowBlank="1" showInputMessage="1" showErrorMessage="1" sqref="Z50">
      <formula1>IF($BY$48=$CA$47,$DC$5:$DC$8,IF($BY$48=$CB$47,$DD$5:$DD$7,IF(OR($BY$48=$CC$47,$BY$48=$CG$47),$DG$5:$DG$6,IF($BY$48=$CE$47,$DF$5:$DF$7,(IF($BY$48=$CF$47,$DH$5:$DH$6,$DK$5))))))</formula1>
    </dataValidation>
    <dataValidation type="list" allowBlank="1" showInputMessage="1" showErrorMessage="1" sqref="Z49">
      <formula1>IF($BY$48=$CA$47,$DC$5:$DC$8,IF($BY$48=$CB$47,$DD$5:$DD$7,IF(OR($BY$48=$CC$47,$BY$48=$CD$47),$DE$5:$DE$6,IF($BY$48=$CE$47,$DF$5:$DF$7,(IF($BY$48=$CF$47,$DH$5:$DH$6,$DJ$5))))))</formula1>
    </dataValidation>
    <dataValidation type="list" allowBlank="1" showInputMessage="1" showErrorMessage="1" sqref="Z48">
      <formula1>IF($BY$48=$CA$47,$DC$5:$DC$8,IF($BY$48=$CB$47,$DD$5:$DD$7,IF(OR($BY$48=$CC$47,$BY$48=$CD$47),$DE$5:$DE$6,$DI$5)))</formula1>
    </dataValidation>
    <dataValidation type="list" allowBlank="1" showInputMessage="1" showErrorMessage="1" sqref="Z44">
      <formula1>IF($BY$41=$CA$40,$DC$5:$DC$8,IF(OR($BY$41=$CC$40,$BY$41=$CG$40),$DG$5:$DG$6,IF($BY$41=$CE$40,$DF$5:$DF$7,$DL$5)))</formula1>
    </dataValidation>
    <dataValidation type="list" allowBlank="1" showInputMessage="1" showErrorMessage="1" sqref="Z43">
      <formula1>IF($BY$41=$CA$40,$DC$5:$DC$8,IF($BY$41=$CB$40,$DD$5:$DD$7,IF(OR($BY$41=$CC$40,$BY$41=$CG$40),$DG$5:$DG$6,IF($BY$41=$CE$40,$DF$5:$DF$7,(IF($BY$41=$CF$40,$DH$5:$DH$6,$DK$5))))))</formula1>
    </dataValidation>
    <dataValidation type="list" allowBlank="1" showInputMessage="1" showErrorMessage="1" sqref="Z42">
      <formula1>IF($BY$41=$CA$40,$DC$5:$DC$8,IF($BY$41=$CB$40,$DD$5:$DD$7,IF(OR($BY$41=$CC$40,$BY$41=$CD$40),$DE$5:$DE$6,IF($BY$41=$CE$40,$DF$5:$DF$7,(IF($BY$41=$CF$40,$DH$5:$DH$6,$DJ$5))))))</formula1>
    </dataValidation>
    <dataValidation type="list" allowBlank="1" showInputMessage="1" showErrorMessage="1" sqref="Z41">
      <formula1>IF($BY$41=$CA$40,$DC$5:$DC$8,IF($BY$41=$CB$40,$DD$5:$DD$7,IF(OR($BY$41=$CC$40,$BY$41=$CD$40),$DE$5:$DE$6,$DI$5)))</formula1>
    </dataValidation>
    <dataValidation type="list" allowBlank="1" showInputMessage="1" showErrorMessage="1" sqref="Z37">
      <formula1>IF($BY$34=$CA$33,$DC$5:$DC$8,IF(OR($BY$34=$CC$33,$BY$34=$CG$33),$DG$5:$DG$6,IF($BY$34=$CE$33,$DF$5:$DF$7,$DL$5)))</formula1>
    </dataValidation>
    <dataValidation type="list" allowBlank="1" showInputMessage="1" showErrorMessage="1" sqref="Z36">
      <formula1>IF($BY$34=$CA$33,$DC$5:$DC$8,IF($BY$34=$CB$33,$DD$5:$DD$7,IF(OR($BY$34=$CC$33,$BY$34=$CG$33),$DG$5:$DG$6,IF($BY$34=$CE$33,$DF$5:$DF$7,(IF($BY$34=$CF$33,$DH$5:$DH$6,$DK$5))))))</formula1>
    </dataValidation>
    <dataValidation type="list" allowBlank="1" showInputMessage="1" showErrorMessage="1" sqref="Z35">
      <formula1>IF($BY$34=$CA$33,$DC$5:$DC$8,IF($BY$34=$CB$33,$DD$5:$DD$7,IF(OR($BY$34=$CC$33,$BY$34=$CD$33),$DE$5:$DE$6,IF($BY$34=$CE$33,$DF$5:$DF$7,(IF($BY$34=$CF$33,$DH$5:$DH$6,$DJ$5))))))</formula1>
    </dataValidation>
    <dataValidation type="list" allowBlank="1" showInputMessage="1" showErrorMessage="1" sqref="Z34">
      <formula1>IF($BY$34=$CA$33,$DC$5:$DC$8,IF($BY$34=$CB$33,$DD$5:$DD$7,IF(OR($BY$34=$CC$33,$BY$34=$CD$33),$DE$5:$DE$6,$DI$5)))</formula1>
    </dataValidation>
    <dataValidation type="list" allowBlank="1" showInputMessage="1" showErrorMessage="1" sqref="Z30">
      <formula1>IF($BY$27=$CA$26,$DC$5:$DC$8,IF(OR($BY$27=$CC$26,$BY$27=$CG$26),$DG$5:$DG$6,IF($BY$27=$CE$26,$DF$5:$DF$7,$DL$5)))</formula1>
    </dataValidation>
    <dataValidation type="list" allowBlank="1" showInputMessage="1" showErrorMessage="1" sqref="Z29">
      <formula1>IF($BY$27=$CA$26,$DC$5:$DC$8,IF($BY$27=$CB$26,$DD$5:$DD$7,IF(OR($BY$27=$CC$26,$BY$27=$CG$26),$DG$5:$DG$6,IF($BY$27=$CE$26,$DF$5:$DF$7,(IF($BY$27=$CF$26,$DH$5:$DH$6,$DK$5))))))</formula1>
    </dataValidation>
    <dataValidation type="list" allowBlank="1" showInputMessage="1" showErrorMessage="1" sqref="Z28">
      <formula1>IF($BY$27=$CA$26,$DC$5:$DC$8,IF($BY$27=$CB$26,$DD$5:$DD$7,IF(OR($BY$27=$CC$26,$BY$27=$CD$26),$DE$5:$DE$6,IF($BY$27=$CE$26,$DF$5:$DF$7,(IF($BY$27=$CF$26,$DH$5:$DH$6,$DJ$5))))))</formula1>
    </dataValidation>
    <dataValidation type="list" allowBlank="1" showInputMessage="1" showErrorMessage="1" sqref="Z27">
      <formula1>IF($BY$27=$CA$26,$DC$5:$DC$8,IF($BY$27=$CB$26,$DD$5:$DD$7,IF(OR($BY$27=$CC$26,$BY$27=$CD$26),$DE$5:$DE$6,$DI$5)))</formula1>
    </dataValidation>
    <dataValidation type="list" allowBlank="1" showInputMessage="1" showErrorMessage="1" sqref="Z23">
      <formula1>IF($BY$20=$CA$19,$DC$5:$DC$8,IF(OR($BY$20=$CC$19,$BY$20=$CG$19),$DG$5:$DG$6,IF($BY$20=$CE$19,$DF$5:$DF$7,$DL$5)))</formula1>
    </dataValidation>
    <dataValidation type="list" allowBlank="1" showInputMessage="1" showErrorMessage="1" sqref="Z22">
      <formula1>IF($BY$20=$CA$19,$DC$5:$DC$8,IF($BY$20=$CB$19,$DD$5:$DD$7,IF(OR($BY$20=$CC$19,$BY$20=$CG$19),$DG$5:$DG$6,IF($BY$20=$CE$19,$DF$5:$DF$7,(IF($BY$20=$CF$19,$DH$5:$DH$6,$DK$5))))))</formula1>
    </dataValidation>
    <dataValidation type="list" allowBlank="1" showInputMessage="1" showErrorMessage="1" sqref="Z21">
      <formula1>IF($BY$20=$CA$19,$DC$5:$DC$8,IF($BY$20=$CB$19,$DD$5:$DD$7,IF(OR($BY$20=$CC$19,$BY$20=$CD$19),$DE$5:$DE$6,IF($BY$20=$CE$19,$DF$5:$DF$7,(IF($BY$20=$CF$19,$DH$5:$DH$6,$DJ$5))))))</formula1>
    </dataValidation>
    <dataValidation type="list" allowBlank="1" showInputMessage="1" showErrorMessage="1" sqref="Z20">
      <formula1>IF($BY$20=$CA$19,$DC$5:$DC$8,IF($BY$20=$CB$19,$DD$5:$DD$7,IF(OR($BY$20=$CC$19,$BY$20=$CD$19),$DE$5:$DE$6,$DI$5)))</formula1>
    </dataValidation>
    <dataValidation type="list" allowBlank="1" showInputMessage="1" showErrorMessage="1" sqref="Z16">
      <formula1>IF($BY$13=$CA$12,$DC$5:$DC$8,IF(OR($BY$13=$CC$12,$BY$13=$CG$12),$DG$5:$DG$6,IF($BY$13=$CE$12,$DF$5:$DF$7,$DL$5)))</formula1>
    </dataValidation>
    <dataValidation type="list" allowBlank="1" showInputMessage="1" showErrorMessage="1" sqref="Z15">
      <formula1>IF($BY$13=$CA$12,$DC$5:$DC$8,IF($BY$13=$CB$12,$DD$5:$DD$7,IF(OR($BY$13=$CC$12,$BY$13=$CG$12),$DG$5:$DG$6,IF($BY$13=$CE$12,$DF$5:$DF$7,(IF($BY$13=$CF$12,$DH$5:$DH$6,$DK$5))))))</formula1>
    </dataValidation>
    <dataValidation type="list" allowBlank="1" showInputMessage="1" showErrorMessage="1" sqref="Z14">
      <formula1>IF($BY$13=$CA$12,$DC$5:$DC$8,IF($BY$13=$CB$12,$DD$5:$DD$7,IF(OR($BY$13=$CC$12,$BY$13=$CD$12),$DE$5:$DE$6,IF($BY$13=$CE$12,$DF$5:$DF$7,(IF($BY$13=$CF$12,$DH$5:$DH$6,$DJ$5))))))</formula1>
    </dataValidation>
    <dataValidation type="list" allowBlank="1" showInputMessage="1" showErrorMessage="1" sqref="Z13">
      <formula1>IF($BY$13=$CA$12,$DC$5:$DC$8,IF($BY$13=$CB$12,$DD$5:$DD$7,IF(OR($BY$13=$CC$12,$BY$13=$CD$12),$DE$5:$DE$6,$DI$5)))</formula1>
    </dataValidation>
    <dataValidation type="list" allowBlank="1" showInputMessage="1" showErrorMessage="1" sqref="Z9">
      <formula1>IF($BY$6=$CA$5,$DC$5:$DC$8,IF(OR($BY$6=$CC$5,$BY$6=$CG$5),$DG$5:$DG$6,IF($BY$6=$CE$5,$DF$5:$DF$7,$DL$5)))</formula1>
    </dataValidation>
    <dataValidation type="list" allowBlank="1" showInputMessage="1" showErrorMessage="1" sqref="Z8">
      <formula1>IF($BY$6=$CA$5,$DC$5:$DC$8,IF($BY$6=$CB$5,$DD$5:$DD$7,IF(OR($BY$6=$CC$5,$BY$6=$CG$5),$DG$5:$DG$6,IF($BY$6=$CE$5,$DF$5:$DF$7,(IF($BY$6=$CF$5,$DH$5:$DH$6,$DK$5))))))</formula1>
    </dataValidation>
    <dataValidation type="list" allowBlank="1" showInputMessage="1" showErrorMessage="1" sqref="Z7">
      <formula1>IF($BY$6=$CA$5,$DC$5:$DC$8,IF($BY$6=$CB$5,$DD$5:$DD$7,IF(OR($BY$6=$CC$5,$BY$6=$CD$5),$DE$5:$DE$6,IF($BY$6=$CE$5,$DF$5:$DF$7,(IF($BY$6=$CF$5,$DH$5:$DH$6,$DJ$5))))))</formula1>
    </dataValidation>
    <dataValidation type="list" allowBlank="1" showInputMessage="1" showErrorMessage="1" error="Introduce un puesto que corresponda_x000a_" sqref="Z6">
      <formula1>IF($BY$6=$CA$5,$DC$5:$DC$8,IF($BY$6=$CB$5,$DD$5:$DD$7,IF(OR($BY$6=$CC$5,$BY$6=$CD$5),$DE$5:$DE$6,$DI$5)))</formula1>
    </dataValidation>
    <dataValidation type="list" allowBlank="1" showInputMessage="1" showErrorMessage="1" sqref="Z58">
      <formula1>IF($BY$55=$CA$54,$DC$5:$DC$8,IF(OR($BY$55=$CC$54,$BY$55=$CG$54),$DG$5:$DG$6,IF($BY$55=$CE$54,$DF$5:$DF$7,$DL$5)))</formula1>
    </dataValidation>
  </dataValidations>
  <hyperlinks>
    <hyperlink ref="Q101" r:id="rId1" display="https://www.paypal.com/cgi-bin/webscr?cmd=_donations&amp;business=PJ2B6ZBH7ZHR4&amp;lc=ES&amp;item_name=matejero&amp;item_number=PorraMundial2018&amp;currency_code=EUR&amp;bn=PP%2dDonationsBF%3abtn_donate_LG%2egif%3aNonHosted"/>
  </hyperlinks>
  <pageMargins left="0.7" right="0.7" top="0.75" bottom="0.75" header="0.3" footer="0.3"/>
  <drawing r:id="rId2"/>
  <tableParts count="1">
    <tablePart r:id="rId3"/>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enableFormatConditionsCalculation="0"/>
  <dimension ref="A1:MAO33"/>
  <sheetViews>
    <sheetView zoomScale="85" zoomScaleNormal="85" zoomScalePageLayoutView="85" workbookViewId="0">
      <selection activeCell="B33" sqref="B33"/>
    </sheetView>
  </sheetViews>
  <sheetFormatPr baseColWidth="10" defaultColWidth="20.44140625" defaultRowHeight="15" customHeight="1" x14ac:dyDescent="0.3"/>
  <cols>
    <col min="1" max="1" width="20.44140625" style="3"/>
    <col min="2" max="2" width="25" style="3" customWidth="1"/>
    <col min="3" max="3" width="11.44140625" style="3" customWidth="1"/>
    <col min="4" max="4" width="20.44140625" style="3"/>
    <col min="5" max="5" width="13.6640625" style="3" bestFit="1" customWidth="1"/>
    <col min="6" max="16384" width="20.44140625" style="3"/>
  </cols>
  <sheetData>
    <row r="1" spans="1:5 8829:8829" ht="15" customHeight="1" x14ac:dyDescent="0.3">
      <c r="A1" s="5" t="s">
        <v>56</v>
      </c>
      <c r="B1" s="6" t="s">
        <v>116</v>
      </c>
      <c r="C1" s="6" t="s">
        <v>148</v>
      </c>
    </row>
    <row r="2" spans="1:5 8829:8829" ht="15" customHeight="1" x14ac:dyDescent="0.3">
      <c r="A2" s="5" t="b">
        <f>NOT(ISERROR(VLOOKUP(Tabla3[[#This Row],[ZfP4b()8G6b·$55Ma-t·%fv-ttyZxR-.R*+Fd]],Resultados!$AC$5:$AC$58,1,FALSE)))</f>
        <v>0</v>
      </c>
      <c r="B2" s="5" t="s">
        <v>19</v>
      </c>
      <c r="C2" s="6">
        <v>1</v>
      </c>
      <c r="E2" s="1"/>
      <c r="MAO2" s="4" t="s">
        <v>39</v>
      </c>
    </row>
    <row r="3" spans="1:5 8829:8829" ht="15" customHeight="1" x14ac:dyDescent="0.3">
      <c r="A3" s="5" t="b">
        <f>NOT(ISERROR(VLOOKUP(Tabla3[[#This Row],[ZfP4b()8G6b·$55Ma-t·%fv-ttyZxR-.R*+Fd]],Resultados!$AC$5:$AC$58,1,FALSE)))</f>
        <v>0</v>
      </c>
      <c r="B3" s="5" t="s">
        <v>173</v>
      </c>
      <c r="C3" s="6">
        <v>2</v>
      </c>
      <c r="E3" s="1"/>
    </row>
    <row r="4" spans="1:5 8829:8829" ht="15" customHeight="1" x14ac:dyDescent="0.3">
      <c r="A4" s="5" t="b">
        <f>NOT(ISERROR(VLOOKUP(Tabla3[[#This Row],[ZfP4b()8G6b·$55Ma-t·%fv-ttyZxR-.R*+Fd]],Resultados!$AC$5:$AC$58,1,FALSE)))</f>
        <v>0</v>
      </c>
      <c r="B4" s="5" t="s">
        <v>164</v>
      </c>
      <c r="C4" s="6">
        <v>3</v>
      </c>
      <c r="E4" s="1"/>
    </row>
    <row r="5" spans="1:5 8829:8829" ht="15" customHeight="1" x14ac:dyDescent="0.3">
      <c r="A5" s="5" t="b">
        <f>NOT(ISERROR(VLOOKUP(Tabla3[[#This Row],[ZfP4b()8G6b·$55Ma-t·%fv-ttyZxR-.R*+Fd]],Resultados!$AC$5:$AC$58,1,FALSE)))</f>
        <v>0</v>
      </c>
      <c r="B5" s="5" t="s">
        <v>163</v>
      </c>
      <c r="C5" s="6">
        <v>4</v>
      </c>
      <c r="E5" s="1"/>
    </row>
    <row r="6" spans="1:5 8829:8829" ht="15" customHeight="1" x14ac:dyDescent="0.3">
      <c r="A6" s="5" t="b">
        <f>NOT(ISERROR(VLOOKUP(Tabla3[[#This Row],[ZfP4b()8G6b·$55Ma-t·%fv-ttyZxR-.R*+Fd]],Resultados!$AC$5:$AC$58,1,FALSE)))</f>
        <v>0</v>
      </c>
      <c r="B6" s="78" t="s">
        <v>153</v>
      </c>
      <c r="C6" s="6">
        <v>1</v>
      </c>
      <c r="E6" s="1"/>
    </row>
    <row r="7" spans="1:5 8829:8829" ht="15" customHeight="1" x14ac:dyDescent="0.3">
      <c r="A7" s="5" t="b">
        <f>NOT(ISERROR(VLOOKUP(Tabla3[[#This Row],[ZfP4b()8G6b·$55Ma-t·%fv-ttyZxR-.R*+Fd]],Resultados!$AC$5:$AC$58,1,FALSE)))</f>
        <v>0</v>
      </c>
      <c r="B7" s="5" t="s">
        <v>156</v>
      </c>
      <c r="C7" s="6">
        <v>2</v>
      </c>
      <c r="E7" s="1"/>
    </row>
    <row r="8" spans="1:5 8829:8829" ht="15" customHeight="1" x14ac:dyDescent="0.3">
      <c r="A8" s="5" t="b">
        <f>NOT(ISERROR(VLOOKUP(Tabla3[[#This Row],[ZfP4b()8G6b·$55Ma-t·%fv-ttyZxR-.R*+Fd]],Resultados!$AC$5:$AC$58,1,FALSE)))</f>
        <v>0</v>
      </c>
      <c r="B8" s="5" t="s">
        <v>171</v>
      </c>
      <c r="C8" s="6">
        <v>3</v>
      </c>
      <c r="E8" s="1"/>
    </row>
    <row r="9" spans="1:5 8829:8829" ht="15" customHeight="1" x14ac:dyDescent="0.3">
      <c r="A9" s="5" t="b">
        <f>NOT(ISERROR(VLOOKUP(Tabla3[[#This Row],[ZfP4b()8G6b·$55Ma-t·%fv-ttyZxR-.R*+Fd]],Resultados!$AC$5:$AC$58,1,FALSE)))</f>
        <v>0</v>
      </c>
      <c r="B9" s="5" t="s">
        <v>167</v>
      </c>
      <c r="C9" s="6">
        <v>4</v>
      </c>
      <c r="E9" s="1"/>
    </row>
    <row r="10" spans="1:5 8829:8829" ht="15" customHeight="1" x14ac:dyDescent="0.3">
      <c r="A10" s="5" t="b">
        <f>NOT(ISERROR(VLOOKUP(Tabla3[[#This Row],[ZfP4b()8G6b·$55Ma-t·%fv-ttyZxR-.R*+Fd]],Resultados!$AC$5:$AC$58,1,FALSE)))</f>
        <v>0</v>
      </c>
      <c r="B10" s="5" t="s">
        <v>152</v>
      </c>
      <c r="C10" s="6">
        <v>1</v>
      </c>
      <c r="E10" s="1"/>
    </row>
    <row r="11" spans="1:5 8829:8829" ht="15" customHeight="1" x14ac:dyDescent="0.3">
      <c r="A11" s="5" t="b">
        <f>NOT(ISERROR(VLOOKUP(Tabla3[[#This Row],[ZfP4b()8G6b·$55Ma-t·%fv-ttyZxR-.R*+Fd]],Resultados!$AC$5:$AC$58,1,FALSE)))</f>
        <v>0</v>
      </c>
      <c r="B11" s="5" t="s">
        <v>174</v>
      </c>
      <c r="C11" s="6">
        <v>2</v>
      </c>
      <c r="E11" s="1"/>
    </row>
    <row r="12" spans="1:5 8829:8829" ht="15" customHeight="1" x14ac:dyDescent="0.3">
      <c r="A12" s="5" t="b">
        <f>NOT(ISERROR(VLOOKUP(Tabla3[[#This Row],[ZfP4b()8G6b·$55Ma-t·%fv-ttyZxR-.R*+Fd]],Resultados!$AC$5:$AC$58,1,FALSE)))</f>
        <v>0</v>
      </c>
      <c r="B12" s="5" t="s">
        <v>162</v>
      </c>
      <c r="C12" s="6">
        <v>3</v>
      </c>
      <c r="E12" s="1"/>
    </row>
    <row r="13" spans="1:5 8829:8829" ht="15" customHeight="1" x14ac:dyDescent="0.3">
      <c r="A13" s="5" t="b">
        <f>NOT(ISERROR(VLOOKUP(Tabla3[[#This Row],[ZfP4b()8G6b·$55Ma-t·%fv-ttyZxR-.R*+Fd]],Resultados!$AC$5:$AC$58,1,FALSE)))</f>
        <v>0</v>
      </c>
      <c r="B13" s="5" t="s">
        <v>169</v>
      </c>
      <c r="C13" s="6">
        <v>4</v>
      </c>
      <c r="E13" s="1"/>
    </row>
    <row r="14" spans="1:5 8829:8829" ht="15" customHeight="1" x14ac:dyDescent="0.3">
      <c r="A14" s="5" t="b">
        <f>NOT(ISERROR(VLOOKUP(Tabla3[[#This Row],[ZfP4b()8G6b·$55Ma-t·%fv-ttyZxR-.R*+Fd]],Resultados!$AC$5:$AC$58,1,FALSE)))</f>
        <v>0</v>
      </c>
      <c r="B14" s="5" t="s">
        <v>154</v>
      </c>
      <c r="C14" s="6">
        <v>1</v>
      </c>
      <c r="E14" s="1"/>
    </row>
    <row r="15" spans="1:5 8829:8829" ht="15" customHeight="1" x14ac:dyDescent="0.3">
      <c r="A15" s="5" t="b">
        <f>NOT(ISERROR(VLOOKUP(Tabla3[[#This Row],[ZfP4b()8G6b·$55Ma-t·%fv-ttyZxR-.R*+Fd]],Resultados!$AC$5:$AC$58,1,FALSE)))</f>
        <v>0</v>
      </c>
      <c r="B15" s="5" t="s">
        <v>20</v>
      </c>
      <c r="C15" s="6">
        <v>2</v>
      </c>
      <c r="E15" s="1"/>
    </row>
    <row r="16" spans="1:5 8829:8829" ht="15" customHeight="1" x14ac:dyDescent="0.3">
      <c r="A16" s="5" t="b">
        <f>NOT(ISERROR(VLOOKUP(Tabla3[[#This Row],[ZfP4b()8G6b·$55Ma-t·%fv-ttyZxR-.R*+Fd]],Resultados!$AC$5:$AC$58,1,FALSE)))</f>
        <v>0</v>
      </c>
      <c r="B16" s="5" t="s">
        <v>158</v>
      </c>
      <c r="C16" s="6">
        <v>3</v>
      </c>
      <c r="E16" s="1"/>
    </row>
    <row r="17" spans="1:334 8829:8829" ht="15" customHeight="1" x14ac:dyDescent="0.3">
      <c r="A17" s="5" t="b">
        <f>NOT(ISERROR(VLOOKUP(Tabla3[[#This Row],[ZfP4b()8G6b·$55Ma-t·%fv-ttyZxR-.R*+Fd]],Resultados!$AC$5:$AC$58,1,FALSE)))</f>
        <v>0</v>
      </c>
      <c r="B17" s="5" t="s">
        <v>172</v>
      </c>
      <c r="C17" s="6">
        <v>4</v>
      </c>
      <c r="E17" s="1"/>
    </row>
    <row r="18" spans="1:334 8829:8829" ht="15" customHeight="1" x14ac:dyDescent="0.3">
      <c r="A18" s="5" t="b">
        <f>NOT(ISERROR(VLOOKUP(Tabla3[[#This Row],[ZfP4b()8G6b·$55Ma-t·%fv-ttyZxR-.R*+Fd]],Resultados!$AC$5:$AC$58,1,FALSE)))</f>
        <v>0</v>
      </c>
      <c r="B18" s="5" t="s">
        <v>155</v>
      </c>
      <c r="C18" s="6">
        <v>1</v>
      </c>
      <c r="E18" s="1"/>
    </row>
    <row r="19" spans="1:334 8829:8829" ht="15" customHeight="1" x14ac:dyDescent="0.3">
      <c r="A19" s="5" t="b">
        <f>NOT(ISERROR(VLOOKUP(Tabla3[[#This Row],[ZfP4b()8G6b·$55Ma-t·%fv-ttyZxR-.R*+Fd]],Resultados!$AC$5:$AC$58,1,FALSE)))</f>
        <v>0</v>
      </c>
      <c r="B19" s="5" t="s">
        <v>157</v>
      </c>
      <c r="C19" s="6">
        <v>2</v>
      </c>
      <c r="E19" s="1"/>
    </row>
    <row r="20" spans="1:334 8829:8829" ht="15" customHeight="1" x14ac:dyDescent="0.3">
      <c r="A20" s="5" t="b">
        <f>NOT(ISERROR(VLOOKUP(Tabla3[[#This Row],[ZfP4b()8G6b·$55Ma-t·%fv-ttyZxR-.R*+Fd]],Resultados!$AC$5:$AC$58,1,FALSE)))</f>
        <v>0</v>
      </c>
      <c r="B20" s="5" t="s">
        <v>170</v>
      </c>
      <c r="C20" s="6">
        <v>3</v>
      </c>
      <c r="E20" s="1"/>
    </row>
    <row r="21" spans="1:334 8829:8829" ht="15" customHeight="1" x14ac:dyDescent="0.3">
      <c r="A21" s="5" t="b">
        <f>NOT(ISERROR(VLOOKUP(Tabla3[[#This Row],[ZfP4b()8G6b·$55Ma-t·%fv-ttyZxR-.R*+Fd]],Resultados!$AC$5:$AC$58,1,FALSE)))</f>
        <v>0</v>
      </c>
      <c r="B21" s="5" t="s">
        <v>176</v>
      </c>
      <c r="C21" s="6">
        <v>4</v>
      </c>
      <c r="E21" s="1"/>
    </row>
    <row r="22" spans="1:334 8829:8829" ht="15" customHeight="1" x14ac:dyDescent="0.3">
      <c r="A22" s="5" t="b">
        <f>NOT(ISERROR(VLOOKUP(Tabla3[[#This Row],[ZfP4b()8G6b·$55Ma-t·%fv-ttyZxR-.R*+Fd]],Resultados!$AC$5:$AC$58,1,FALSE)))</f>
        <v>0</v>
      </c>
      <c r="B22" s="5" t="s">
        <v>149</v>
      </c>
      <c r="C22" s="6">
        <v>1</v>
      </c>
      <c r="E22" s="1"/>
    </row>
    <row r="23" spans="1:334 8829:8829" ht="15" customHeight="1" x14ac:dyDescent="0.3">
      <c r="A23" s="5" t="b">
        <f>NOT(ISERROR(VLOOKUP(Tabla3[[#This Row],[ZfP4b()8G6b·$55Ma-t·%fv-ttyZxR-.R*+Fd]],Resultados!$AC$5:$AC$58,1,FALSE)))</f>
        <v>0</v>
      </c>
      <c r="B23" s="5" t="s">
        <v>160</v>
      </c>
      <c r="C23" s="6">
        <v>2</v>
      </c>
      <c r="E23" s="1"/>
    </row>
    <row r="24" spans="1:334 8829:8829" ht="15" customHeight="1" x14ac:dyDescent="0.3">
      <c r="A24" s="5" t="b">
        <f>NOT(ISERROR(VLOOKUP(Tabla3[[#This Row],[ZfP4b()8G6b·$55Ma-t·%fv-ttyZxR-.R*+Fd]],Resultados!$AC$5:$AC$58,1,FALSE)))</f>
        <v>0</v>
      </c>
      <c r="B24" s="5" t="s">
        <v>168</v>
      </c>
      <c r="C24" s="6">
        <v>3</v>
      </c>
      <c r="E24" s="1"/>
    </row>
    <row r="25" spans="1:334 8829:8829" ht="15" customHeight="1" x14ac:dyDescent="0.3">
      <c r="A25" s="5" t="b">
        <f>NOT(ISERROR(VLOOKUP(Tabla3[[#This Row],[ZfP4b()8G6b·$55Ma-t·%fv-ttyZxR-.R*+Fd]],Resultados!$AC$5:$AC$58,1,FALSE)))</f>
        <v>0</v>
      </c>
      <c r="B25" s="5" t="s">
        <v>178</v>
      </c>
      <c r="C25" s="6">
        <v>4</v>
      </c>
      <c r="E25" s="1"/>
    </row>
    <row r="26" spans="1:334 8829:8829" ht="15" customHeight="1" x14ac:dyDescent="0.3">
      <c r="A26" s="5" t="b">
        <f>NOT(ISERROR(VLOOKUP(Tabla3[[#This Row],[ZfP4b()8G6b·$55Ma-t·%fv-ttyZxR-.R*+Fd]],Resultados!$AC$5:$AC$58,1,FALSE)))</f>
        <v>0</v>
      </c>
      <c r="B26" s="5" t="s">
        <v>151</v>
      </c>
      <c r="C26" s="6">
        <v>1</v>
      </c>
      <c r="E26" s="1"/>
    </row>
    <row r="27" spans="1:334 8829:8829" ht="15" customHeight="1" x14ac:dyDescent="0.3">
      <c r="A27" s="5" t="b">
        <f>NOT(ISERROR(VLOOKUP(Tabla3[[#This Row],[ZfP4b()8G6b·$55Ma-t·%fv-ttyZxR-.R*+Fd]],Resultados!$AC$5:$AC$58,1,FALSE)))</f>
        <v>0</v>
      </c>
      <c r="B27" s="5" t="s">
        <v>177</v>
      </c>
      <c r="C27" s="6">
        <v>2</v>
      </c>
      <c r="E27" s="1"/>
    </row>
    <row r="28" spans="1:334 8829:8829" ht="15" customHeight="1" x14ac:dyDescent="0.3">
      <c r="A28" s="5" t="b">
        <f>NOT(ISERROR(VLOOKUP(Tabla3[[#This Row],[ZfP4b()8G6b·$55Ma-t·%fv-ttyZxR-.R*+Fd]],Resultados!$AC$5:$AC$58,1,FALSE)))</f>
        <v>0</v>
      </c>
      <c r="B28" s="5" t="s">
        <v>166</v>
      </c>
      <c r="C28" s="6">
        <v>3</v>
      </c>
      <c r="E28" s="1"/>
      <c r="LV28" s="4" t="s">
        <v>39</v>
      </c>
      <c r="MAO28" s="4" t="s">
        <v>39</v>
      </c>
    </row>
    <row r="29" spans="1:334 8829:8829" ht="15" customHeight="1" x14ac:dyDescent="0.3">
      <c r="A29" s="5" t="b">
        <f>NOT(ISERROR(VLOOKUP(Tabla3[[#This Row],[ZfP4b()8G6b·$55Ma-t·%fv-ttyZxR-.R*+Fd]],Resultados!$AC$5:$AC$58,1,FALSE)))</f>
        <v>0</v>
      </c>
      <c r="B29" s="5" t="s">
        <v>159</v>
      </c>
      <c r="C29" s="6">
        <v>4</v>
      </c>
      <c r="E29" s="1"/>
    </row>
    <row r="30" spans="1:334 8829:8829" ht="15" customHeight="1" x14ac:dyDescent="0.3">
      <c r="A30" s="5" t="b">
        <f>NOT(ISERROR(VLOOKUP(Tabla3[[#This Row],[ZfP4b()8G6b·$55Ma-t·%fv-ttyZxR-.R*+Fd]],Resultados!$AC$5:$AC$58,1,FALSE)))</f>
        <v>0</v>
      </c>
      <c r="B30" s="5" t="s">
        <v>150</v>
      </c>
      <c r="C30" s="6">
        <v>1</v>
      </c>
      <c r="E30" s="1"/>
    </row>
    <row r="31" spans="1:334 8829:8829" ht="15" customHeight="1" x14ac:dyDescent="0.3">
      <c r="A31" s="5" t="b">
        <f>NOT(ISERROR(VLOOKUP(Tabla3[[#This Row],[ZfP4b()8G6b·$55Ma-t·%fv-ttyZxR-.R*+Fd]],Resultados!$AC$5:$AC$58,1,FALSE)))</f>
        <v>0</v>
      </c>
      <c r="B31" s="5" t="s">
        <v>165</v>
      </c>
      <c r="C31" s="6">
        <v>2</v>
      </c>
      <c r="E31" s="1"/>
    </row>
    <row r="32" spans="1:334 8829:8829" ht="15" customHeight="1" x14ac:dyDescent="0.3">
      <c r="A32" s="5" t="b">
        <f>NOT(ISERROR(VLOOKUP(Tabla3[[#This Row],[ZfP4b()8G6b·$55Ma-t·%fv-ttyZxR-.R*+Fd]],Resultados!$AC$5:$AC$58,1,FALSE)))</f>
        <v>0</v>
      </c>
      <c r="B32" s="5" t="s">
        <v>161</v>
      </c>
      <c r="C32" s="6">
        <v>3</v>
      </c>
      <c r="E32" s="1"/>
    </row>
    <row r="33" spans="1:5" ht="15" customHeight="1" x14ac:dyDescent="0.3">
      <c r="A33" s="5" t="b">
        <f>NOT(ISERROR(VLOOKUP(Tabla3[[#This Row],[ZfP4b()8G6b·$55Ma-t·%fv-ttyZxR-.R*+Fd]],Resultados!$AC$5:$AC$58,1,FALSE)))</f>
        <v>0</v>
      </c>
      <c r="B33" s="5" t="s">
        <v>175</v>
      </c>
      <c r="C33" s="6">
        <v>4</v>
      </c>
      <c r="E33" s="1"/>
    </row>
  </sheetData>
  <sheetProtection algorithmName="SHA-512" hashValue="Kr8yMsGzcVLiEqxb0mUv66jAIi3XgS+cDn6aAJA5CdXAFuoKO07ypLYofCi1MxyIh1v0yHDcSxJ7jm8FBwjrmg==" saltValue="6BQyF2dd933aiqyG6QTuxA==" spinCount="100000" sheet="1" objects="1" scenarios="1" selectLockedCells="1" selectUnlockedCells="1"/>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enableFormatConditionsCalculation="0"/>
  <dimension ref="B1:D166"/>
  <sheetViews>
    <sheetView zoomScale="85" zoomScaleNormal="85" zoomScalePageLayoutView="85" workbookViewId="0">
      <selection activeCell="C6" sqref="C6"/>
    </sheetView>
  </sheetViews>
  <sheetFormatPr baseColWidth="10" defaultRowHeight="14.4" x14ac:dyDescent="0.3"/>
  <cols>
    <col min="2" max="2" width="31.33203125" bestFit="1" customWidth="1"/>
    <col min="3" max="3" width="32.44140625" bestFit="1" customWidth="1"/>
  </cols>
  <sheetData>
    <row r="1" spans="2:4" ht="21" customHeight="1" x14ac:dyDescent="0.3">
      <c r="C1" s="10" t="s">
        <v>94</v>
      </c>
      <c r="D1" t="s">
        <v>140</v>
      </c>
    </row>
    <row r="2" spans="2:4" ht="18.600000000000001" thickBot="1" x14ac:dyDescent="0.4">
      <c r="B2" s="7" t="s">
        <v>89</v>
      </c>
    </row>
    <row r="3" spans="2:4" ht="15" thickBot="1" x14ac:dyDescent="0.35">
      <c r="B3" t="s">
        <v>92</v>
      </c>
      <c r="C3" s="8" t="str">
        <f>Resultados!F101</f>
        <v>ADMINISTRADOR</v>
      </c>
    </row>
    <row r="4" spans="2:4" ht="21" customHeight="1" x14ac:dyDescent="0.3">
      <c r="C4" s="130" t="s">
        <v>100</v>
      </c>
    </row>
    <row r="5" spans="2:4" ht="18" x14ac:dyDescent="0.35">
      <c r="B5" s="7" t="s">
        <v>24</v>
      </c>
    </row>
    <row r="6" spans="2:4" x14ac:dyDescent="0.3">
      <c r="B6" t="str">
        <f>CONCATENATE(Resultados!F4,"-",Resultados!K4)</f>
        <v>Rusia-Arabia Saudí</v>
      </c>
      <c r="C6" s="538" t="str">
        <f>CONCATENATE(IF(Resultados!H4&gt;Resultados!I4,1,IF(Resultados!H4&lt;Resultados!I4,2,IF(AND(Resultados!H4=Resultados!I4,Resultados!H4&lt;&gt;"",Resultados!I4&lt;&gt;""),"X",0))),"|",Resultados!H4,"-",Resultados!I4)</f>
        <v>0|-</v>
      </c>
    </row>
    <row r="7" spans="2:4" x14ac:dyDescent="0.3">
      <c r="B7" t="str">
        <f>CONCATENATE(Resultados!F5,"-",Resultados!K5)</f>
        <v>Egipto-Uruguay</v>
      </c>
      <c r="C7" s="538" t="str">
        <f>CONCATENATE(IF(Resultados!H5&gt;Resultados!I5,1,IF(Resultados!H5&lt;Resultados!I5,2,IF(AND(Resultados!H5=Resultados!I5,Resultados!H5&lt;&gt;"",Resultados!I5&lt;&gt;""),"X",0))),"|",Resultados!H5,"-",Resultados!I5)</f>
        <v>0|-</v>
      </c>
    </row>
    <row r="8" spans="2:4" x14ac:dyDescent="0.3">
      <c r="B8" t="str">
        <f>CONCATENATE(Resultados!F6,"-",Resultados!K6)</f>
        <v>Rusia-Egipto</v>
      </c>
      <c r="C8" s="538" t="str">
        <f>CONCATENATE(IF(Resultados!H6&gt;Resultados!I6,1,IF(Resultados!H6&lt;Resultados!I6,2,IF(AND(Resultados!H6=Resultados!I6,Resultados!H6&lt;&gt;"",Resultados!I6&lt;&gt;""),"X",0))),"|",Resultados!H6,"-",Resultados!I6)</f>
        <v>0|-</v>
      </c>
    </row>
    <row r="9" spans="2:4" x14ac:dyDescent="0.3">
      <c r="B9" t="str">
        <f>CONCATENATE(Resultados!F7,"-",Resultados!K7)</f>
        <v>Uruguay-Arabia Saudí</v>
      </c>
      <c r="C9" s="538" t="str">
        <f>CONCATENATE(IF(Resultados!H7&gt;Resultados!I7,1,IF(Resultados!H7&lt;Resultados!I7,2,IF(AND(Resultados!H7=Resultados!I7,Resultados!H7&lt;&gt;"",Resultados!I7&lt;&gt;""),"X",0))),"|",Resultados!H7,"-",Resultados!I7)</f>
        <v>0|-</v>
      </c>
    </row>
    <row r="10" spans="2:4" x14ac:dyDescent="0.3">
      <c r="B10" t="str">
        <f>CONCATENATE(Resultados!F8,"-",Resultados!K8)</f>
        <v>Uruguay-Rusia</v>
      </c>
      <c r="C10" s="538" t="str">
        <f>CONCATENATE(IF(Resultados!H8&gt;Resultados!I8,1,IF(Resultados!H8&lt;Resultados!I8,2,IF(AND(Resultados!H8=Resultados!I8,Resultados!H8&lt;&gt;"",Resultados!I8&lt;&gt;""),"X",0))),"|",Resultados!H8,"-",Resultados!I8)</f>
        <v>0|-</v>
      </c>
    </row>
    <row r="11" spans="2:4" x14ac:dyDescent="0.3">
      <c r="B11" t="str">
        <f>CONCATENATE(Resultados!F9,"-",Resultados!K9)</f>
        <v>Arabia Saudí-Egipto</v>
      </c>
      <c r="C11" s="538" t="str">
        <f>CONCATENATE(IF(Resultados!H9&gt;Resultados!I9,1,IF(Resultados!H9&lt;Resultados!I9,2,IF(AND(Resultados!H9=Resultados!I9,Resultados!H9&lt;&gt;"",Resultados!I9&lt;&gt;""),"X",0))),"|",Resultados!H9,"-",Resultados!I9)</f>
        <v>0|-</v>
      </c>
    </row>
    <row r="12" spans="2:4" x14ac:dyDescent="0.3">
      <c r="B12" t="str">
        <f>CONCATENATE(Resultados!F11,"-",Resultados!K11)</f>
        <v>Portugal-España</v>
      </c>
      <c r="C12" s="538" t="str">
        <f>CONCATENATE(IF(Resultados!H11&gt;Resultados!I11,1,IF(Resultados!H11&lt;Resultados!I11,2,IF(AND(Resultados!H11=Resultados!I11,Resultados!H11&lt;&gt;"",Resultados!I11&lt;&gt;""),"X",0))),"|",Resultados!H11,"-",Resultados!I11)</f>
        <v>0|-</v>
      </c>
    </row>
    <row r="13" spans="2:4" x14ac:dyDescent="0.3">
      <c r="B13" t="str">
        <f>CONCATENATE(Resultados!F12,"-",Resultados!K12)</f>
        <v>Marruecos-Irán</v>
      </c>
      <c r="C13" s="538" t="str">
        <f>CONCATENATE(IF(Resultados!H12&gt;Resultados!I12,1,IF(Resultados!H12&lt;Resultados!I12,2,IF(AND(Resultados!H12=Resultados!I12,Resultados!H12&lt;&gt;"",Resultados!I12&lt;&gt;""),"X",0))),"|",Resultados!H12,"-",Resultados!I12)</f>
        <v>0|-</v>
      </c>
    </row>
    <row r="14" spans="2:4" x14ac:dyDescent="0.3">
      <c r="B14" t="str">
        <f>CONCATENATE(Resultados!F13,"-",Resultados!K13)</f>
        <v>Portugal-Marruecos</v>
      </c>
      <c r="C14" s="538" t="str">
        <f>CONCATENATE(IF(Resultados!H13&gt;Resultados!I13,1,IF(Resultados!H13&lt;Resultados!I13,2,IF(AND(Resultados!H13=Resultados!I13,Resultados!H13&lt;&gt;"",Resultados!I13&lt;&gt;""),"X",0))),"|",Resultados!H13,"-",Resultados!I13)</f>
        <v>0|-</v>
      </c>
    </row>
    <row r="15" spans="2:4" x14ac:dyDescent="0.3">
      <c r="B15" t="str">
        <f>CONCATENATE(Resultados!F14,"-",Resultados!K14)</f>
        <v>Irán-España</v>
      </c>
      <c r="C15" s="538" t="str">
        <f>CONCATENATE(IF(Resultados!H14&gt;Resultados!I14,1,IF(Resultados!H14&lt;Resultados!I14,2,IF(AND(Resultados!H14=Resultados!I14,Resultados!H14&lt;&gt;"",Resultados!I14&lt;&gt;""),"X",0))),"|",Resultados!H14,"-",Resultados!I14)</f>
        <v>0|-</v>
      </c>
    </row>
    <row r="16" spans="2:4" x14ac:dyDescent="0.3">
      <c r="B16" t="str">
        <f>CONCATENATE(Resultados!F15,"-",Resultados!K15)</f>
        <v>Irán-Portugal</v>
      </c>
      <c r="C16" s="538" t="str">
        <f>CONCATENATE(IF(Resultados!H15&gt;Resultados!I15,1,IF(Resultados!H15&lt;Resultados!I15,2,IF(AND(Resultados!H15=Resultados!I15,Resultados!H15&lt;&gt;"",Resultados!I15&lt;&gt;""),"X",0))),"|",Resultados!H15,"-",Resultados!I15)</f>
        <v>0|-</v>
      </c>
    </row>
    <row r="17" spans="2:3" x14ac:dyDescent="0.3">
      <c r="B17" t="str">
        <f>CONCATENATE(Resultados!F16,"-",Resultados!K16)</f>
        <v>España-Marruecos</v>
      </c>
      <c r="C17" s="538" t="str">
        <f>CONCATENATE(IF(Resultados!H16&gt;Resultados!I16,1,IF(Resultados!H16&lt;Resultados!I16,2,IF(AND(Resultados!H16=Resultados!I16,Resultados!H16&lt;&gt;"",Resultados!I16&lt;&gt;""),"X",0))),"|",Resultados!H16,"-",Resultados!I16)</f>
        <v>0|-</v>
      </c>
    </row>
    <row r="18" spans="2:3" x14ac:dyDescent="0.3">
      <c r="B18" t="str">
        <f>CONCATENATE(Resultados!F18,"-",Resultados!K18)</f>
        <v>Francia-Australia</v>
      </c>
      <c r="C18" s="538" t="str">
        <f>CONCATENATE(IF(Resultados!H18&gt;Resultados!I18,1,IF(Resultados!H18&lt;Resultados!I18,2,IF(AND(Resultados!H18=Resultados!I18,Resultados!H18&lt;&gt;"",Resultados!I18&lt;&gt;""),"X",0))),"|",Resultados!H18,"-",Resultados!I18)</f>
        <v>0|-</v>
      </c>
    </row>
    <row r="19" spans="2:3" x14ac:dyDescent="0.3">
      <c r="B19" t="str">
        <f>CONCATENATE(Resultados!F19,"-",Resultados!K19)</f>
        <v>Perú-Dinamarca</v>
      </c>
      <c r="C19" s="538" t="str">
        <f>CONCATENATE(IF(Resultados!H19&gt;Resultados!I19,1,IF(Resultados!H19&lt;Resultados!I19,2,IF(AND(Resultados!H19=Resultados!I19,Resultados!H19&lt;&gt;"",Resultados!I19&lt;&gt;""),"X",0))),"|",Resultados!H19,"-",Resultados!I19)</f>
        <v>0|-</v>
      </c>
    </row>
    <row r="20" spans="2:3" x14ac:dyDescent="0.3">
      <c r="B20" t="str">
        <f>CONCATENATE(Resultados!F20,"-",Resultados!K20)</f>
        <v>Francia-Perú</v>
      </c>
      <c r="C20" s="538" t="str">
        <f>CONCATENATE(IF(Resultados!H20&gt;Resultados!I20,1,IF(Resultados!H20&lt;Resultados!I20,2,IF(AND(Resultados!H20=Resultados!I20,Resultados!H20&lt;&gt;"",Resultados!I20&lt;&gt;""),"X",0))),"|",Resultados!H20,"-",Resultados!I20)</f>
        <v>0|-</v>
      </c>
    </row>
    <row r="21" spans="2:3" x14ac:dyDescent="0.3">
      <c r="B21" t="str">
        <f>CONCATENATE(Resultados!F21,"-",Resultados!K21)</f>
        <v>Dinamarca-Australia</v>
      </c>
      <c r="C21" s="538" t="str">
        <f>CONCATENATE(IF(Resultados!H21&gt;Resultados!I21,1,IF(Resultados!H21&lt;Resultados!I21,2,IF(AND(Resultados!H21=Resultados!I21,Resultados!H21&lt;&gt;"",Resultados!I21&lt;&gt;""),"X",0))),"|",Resultados!H21,"-",Resultados!I21)</f>
        <v>0|-</v>
      </c>
    </row>
    <row r="22" spans="2:3" x14ac:dyDescent="0.3">
      <c r="B22" t="str">
        <f>CONCATENATE(Resultados!F22,"-",Resultados!K22)</f>
        <v>Dinamarca-Francia</v>
      </c>
      <c r="C22" s="538" t="str">
        <f>CONCATENATE(IF(Resultados!H22&gt;Resultados!I22,1,IF(Resultados!H22&lt;Resultados!I22,2,IF(AND(Resultados!H22=Resultados!I22,Resultados!H22&lt;&gt;"",Resultados!I22&lt;&gt;""),"X",0))),"|",Resultados!H22,"-",Resultados!I22)</f>
        <v>0|-</v>
      </c>
    </row>
    <row r="23" spans="2:3" x14ac:dyDescent="0.3">
      <c r="B23" t="str">
        <f>CONCATENATE(Resultados!F23,"-",Resultados!K23)</f>
        <v>Australia-Perú</v>
      </c>
      <c r="C23" s="538" t="str">
        <f>CONCATENATE(IF(Resultados!H23&gt;Resultados!I23,1,IF(Resultados!H23&lt;Resultados!I23,2,IF(AND(Resultados!H23=Resultados!I23,Resultados!H23&lt;&gt;"",Resultados!I23&lt;&gt;""),"X",0))),"|",Resultados!H23,"-",Resultados!I23)</f>
        <v>0|-</v>
      </c>
    </row>
    <row r="24" spans="2:3" x14ac:dyDescent="0.3">
      <c r="B24" t="str">
        <f>CONCATENATE(Resultados!F25,"-",Resultados!K25)</f>
        <v>Argentina-Islandia</v>
      </c>
      <c r="C24" s="538" t="str">
        <f>CONCATENATE(IF(Resultados!H25&gt;Resultados!I25,1,IF(Resultados!H25&lt;Resultados!I25,2,IF(AND(Resultados!H25=Resultados!I25,Resultados!H25&lt;&gt;"",Resultados!I25&lt;&gt;""),"X",0))),"|",Resultados!H25,"-",Resultados!I25)</f>
        <v>0|-</v>
      </c>
    </row>
    <row r="25" spans="2:3" x14ac:dyDescent="0.3">
      <c r="B25" t="str">
        <f>CONCATENATE(Resultados!F26,"-",Resultados!K26)</f>
        <v>Croacia-Nigeria</v>
      </c>
      <c r="C25" s="538" t="str">
        <f>CONCATENATE(IF(Resultados!H26&gt;Resultados!I26,1,IF(Resultados!H26&lt;Resultados!I26,2,IF(AND(Resultados!H26=Resultados!I26,Resultados!H26&lt;&gt;"",Resultados!I26&lt;&gt;""),"X",0))),"|",Resultados!H26,"-",Resultados!I26)</f>
        <v>0|-</v>
      </c>
    </row>
    <row r="26" spans="2:3" x14ac:dyDescent="0.3">
      <c r="B26" t="str">
        <f>CONCATENATE(Resultados!F27,"-",Resultados!K27)</f>
        <v>Argentina-Croacia</v>
      </c>
      <c r="C26" s="538" t="str">
        <f>CONCATENATE(IF(Resultados!H27&gt;Resultados!I27,1,IF(Resultados!H27&lt;Resultados!I27,2,IF(AND(Resultados!H27=Resultados!I27,Resultados!H27&lt;&gt;"",Resultados!I27&lt;&gt;""),"X",0))),"|",Resultados!H27,"-",Resultados!I27)</f>
        <v>0|-</v>
      </c>
    </row>
    <row r="27" spans="2:3" x14ac:dyDescent="0.3">
      <c r="B27" t="str">
        <f>CONCATENATE(Resultados!F28,"-",Resultados!K28)</f>
        <v>Nigeria-Islandia</v>
      </c>
      <c r="C27" s="538" t="str">
        <f>CONCATENATE(IF(Resultados!H28&gt;Resultados!I28,1,IF(Resultados!H28&lt;Resultados!I28,2,IF(AND(Resultados!H28=Resultados!I28,Resultados!H28&lt;&gt;"",Resultados!I28&lt;&gt;""),"X",0))),"|",Resultados!H28,"-",Resultados!I28)</f>
        <v>0|-</v>
      </c>
    </row>
    <row r="28" spans="2:3" x14ac:dyDescent="0.3">
      <c r="B28" t="str">
        <f>CONCATENATE(Resultados!F29,"-",Resultados!K29)</f>
        <v>Nigeria-Argentina</v>
      </c>
      <c r="C28" s="538" t="str">
        <f>CONCATENATE(IF(Resultados!H29&gt;Resultados!I29,1,IF(Resultados!H29&lt;Resultados!I29,2,IF(AND(Resultados!H29=Resultados!I29,Resultados!H29&lt;&gt;"",Resultados!I29&lt;&gt;""),"X",0))),"|",Resultados!H29,"-",Resultados!I29)</f>
        <v>0|-</v>
      </c>
    </row>
    <row r="29" spans="2:3" x14ac:dyDescent="0.3">
      <c r="B29" t="str">
        <f>CONCATENATE(Resultados!F30,"-",Resultados!K30)</f>
        <v>Islandia-Croacia</v>
      </c>
      <c r="C29" s="538" t="str">
        <f>CONCATENATE(IF(Resultados!H30&gt;Resultados!I30,1,IF(Resultados!H30&lt;Resultados!I30,2,IF(AND(Resultados!H30=Resultados!I30,Resultados!H30&lt;&gt;"",Resultados!I30&lt;&gt;""),"X",0))),"|",Resultados!H30,"-",Resultados!I30)</f>
        <v>0|-</v>
      </c>
    </row>
    <row r="30" spans="2:3" x14ac:dyDescent="0.3">
      <c r="B30" t="str">
        <f>CONCATENATE(Resultados!F32,"-",Resultados!K32)</f>
        <v>Brasil-Suiza</v>
      </c>
      <c r="C30" s="538" t="str">
        <f>CONCATENATE(IF(Resultados!H32&gt;Resultados!I32,1,IF(Resultados!H32&lt;Resultados!I32,2,IF(AND(Resultados!H32=Resultados!I32,Resultados!H32&lt;&gt;"",Resultados!I32&lt;&gt;""),"X",0))),"|",Resultados!H32,"-",Resultados!I32)</f>
        <v>0|-</v>
      </c>
    </row>
    <row r="31" spans="2:3" x14ac:dyDescent="0.3">
      <c r="B31" t="str">
        <f>CONCATENATE(Resultados!F33,"-",Resultados!K33)</f>
        <v>Costa Rica-Serbia</v>
      </c>
      <c r="C31" s="538" t="str">
        <f>CONCATENATE(IF(Resultados!H33&gt;Resultados!I33,1,IF(Resultados!H33&lt;Resultados!I33,2,IF(AND(Resultados!H33=Resultados!I33,Resultados!H33&lt;&gt;"",Resultados!I33&lt;&gt;""),"X",0))),"|",Resultados!H33,"-",Resultados!I33)</f>
        <v>0|-</v>
      </c>
    </row>
    <row r="32" spans="2:3" x14ac:dyDescent="0.3">
      <c r="B32" t="str">
        <f>CONCATENATE(Resultados!F34,"-",Resultados!K34)</f>
        <v>Brasil-Costa Rica</v>
      </c>
      <c r="C32" s="538" t="str">
        <f>CONCATENATE(IF(Resultados!H34&gt;Resultados!I34,1,IF(Resultados!H34&lt;Resultados!I34,2,IF(AND(Resultados!H34=Resultados!I34,Resultados!H34&lt;&gt;"",Resultados!I34&lt;&gt;""),"X",0))),"|",Resultados!H34,"-",Resultados!I34)</f>
        <v>0|-</v>
      </c>
    </row>
    <row r="33" spans="2:3" x14ac:dyDescent="0.3">
      <c r="B33" t="str">
        <f>CONCATENATE(Resultados!F35,"-",Resultados!K35)</f>
        <v>Serbia-Suiza</v>
      </c>
      <c r="C33" s="538" t="str">
        <f>CONCATENATE(IF(Resultados!H35&gt;Resultados!I35,1,IF(Resultados!H35&lt;Resultados!I35,2,IF(AND(Resultados!H35=Resultados!I35,Resultados!H35&lt;&gt;"",Resultados!I35&lt;&gt;""),"X",0))),"|",Resultados!H35,"-",Resultados!I35)</f>
        <v>0|-</v>
      </c>
    </row>
    <row r="34" spans="2:3" x14ac:dyDescent="0.3">
      <c r="B34" t="str">
        <f>CONCATENATE(Resultados!F36,"-",Resultados!K36)</f>
        <v>Serbia-Brasil</v>
      </c>
      <c r="C34" s="538" t="str">
        <f>CONCATENATE(IF(Resultados!H36&gt;Resultados!I36,1,IF(Resultados!H36&lt;Resultados!I36,2,IF(AND(Resultados!H36=Resultados!I36,Resultados!H36&lt;&gt;"",Resultados!I36&lt;&gt;""),"X",0))),"|",Resultados!H36,"-",Resultados!I36)</f>
        <v>0|-</v>
      </c>
    </row>
    <row r="35" spans="2:3" x14ac:dyDescent="0.3">
      <c r="B35" t="str">
        <f>CONCATENATE(Resultados!F37,"-",Resultados!K37)</f>
        <v>Suiza-Costa Rica</v>
      </c>
      <c r="C35" s="538" t="str">
        <f>CONCATENATE(IF(Resultados!H37&gt;Resultados!I37,1,IF(Resultados!H37&lt;Resultados!I37,2,IF(AND(Resultados!H37=Resultados!I37,Resultados!H37&lt;&gt;"",Resultados!I37&lt;&gt;""),"X",0))),"|",Resultados!H37,"-",Resultados!I37)</f>
        <v>0|-</v>
      </c>
    </row>
    <row r="36" spans="2:3" x14ac:dyDescent="0.3">
      <c r="B36" t="str">
        <f>CONCATENATE(Resultados!F39,"-",Resultados!K39)</f>
        <v>Alemania-México</v>
      </c>
      <c r="C36" s="538" t="str">
        <f>CONCATENATE(IF(Resultados!H39&gt;Resultados!I39,1,IF(Resultados!H39&lt;Resultados!I39,2,IF(AND(Resultados!H39=Resultados!I39,Resultados!H39&lt;&gt;"",Resultados!I39&lt;&gt;""),"X",0))),"|",Resultados!H39,"-",Resultados!I39)</f>
        <v>0|-</v>
      </c>
    </row>
    <row r="37" spans="2:3" x14ac:dyDescent="0.3">
      <c r="B37" t="str">
        <f>CONCATENATE(Resultados!F40,"-",Resultados!K40)</f>
        <v>Suecia-Rep. de Corea</v>
      </c>
      <c r="C37" s="538" t="str">
        <f>CONCATENATE(IF(Resultados!H40&gt;Resultados!I40,1,IF(Resultados!H40&lt;Resultados!I40,2,IF(AND(Resultados!H40=Resultados!I40,Resultados!H40&lt;&gt;"",Resultados!I40&lt;&gt;""),"X",0))),"|",Resultados!H40,"-",Resultados!I40)</f>
        <v>0|-</v>
      </c>
    </row>
    <row r="38" spans="2:3" x14ac:dyDescent="0.3">
      <c r="B38" t="str">
        <f>CONCATENATE(Resultados!F41,"-",Resultados!K41)</f>
        <v>Alemania-Suecia</v>
      </c>
      <c r="C38" s="538" t="str">
        <f>CONCATENATE(IF(Resultados!H41&gt;Resultados!I41,1,IF(Resultados!H41&lt;Resultados!I41,2,IF(AND(Resultados!H41=Resultados!I41,Resultados!H41&lt;&gt;"",Resultados!I41&lt;&gt;""),"X",0))),"|",Resultados!H41,"-",Resultados!I41)</f>
        <v>0|-</v>
      </c>
    </row>
    <row r="39" spans="2:3" x14ac:dyDescent="0.3">
      <c r="B39" t="str">
        <f>CONCATENATE(Resultados!F42,"-",Resultados!K42)</f>
        <v>Rep. de Corea-México</v>
      </c>
      <c r="C39" s="538" t="str">
        <f>CONCATENATE(IF(Resultados!H42&gt;Resultados!I42,1,IF(Resultados!H42&lt;Resultados!I42,2,IF(AND(Resultados!H42=Resultados!I42,Resultados!H42&lt;&gt;"",Resultados!I42&lt;&gt;""),"X",0))),"|",Resultados!H42,"-",Resultados!I42)</f>
        <v>0|-</v>
      </c>
    </row>
    <row r="40" spans="2:3" x14ac:dyDescent="0.3">
      <c r="B40" t="str">
        <f>CONCATENATE(Resultados!F43,"-",Resultados!K43)</f>
        <v>Rep. de Corea-Alemania</v>
      </c>
      <c r="C40" s="538" t="str">
        <f>CONCATENATE(IF(Resultados!H43&gt;Resultados!I43,1,IF(Resultados!H43&lt;Resultados!I43,2,IF(AND(Resultados!H43=Resultados!I43,Resultados!H43&lt;&gt;"",Resultados!I43&lt;&gt;""),"X",0))),"|",Resultados!H43,"-",Resultados!I43)</f>
        <v>0|-</v>
      </c>
    </row>
    <row r="41" spans="2:3" x14ac:dyDescent="0.3">
      <c r="B41" t="str">
        <f>CONCATENATE(Resultados!F44,"-",Resultados!K44)</f>
        <v>México-Suecia</v>
      </c>
      <c r="C41" s="538" t="str">
        <f>CONCATENATE(IF(Resultados!H44&gt;Resultados!I44,1,IF(Resultados!H44&lt;Resultados!I44,2,IF(AND(Resultados!H44=Resultados!I44,Resultados!H44&lt;&gt;"",Resultados!I44&lt;&gt;""),"X",0))),"|",Resultados!H44,"-",Resultados!I44)</f>
        <v>0|-</v>
      </c>
    </row>
    <row r="42" spans="2:3" x14ac:dyDescent="0.3">
      <c r="B42" t="str">
        <f>CONCATENATE(Resultados!F46,"-",Resultados!K46)</f>
        <v>Bélgica-Panamá</v>
      </c>
      <c r="C42" s="538" t="str">
        <f>CONCATENATE(IF(Resultados!H46&gt;Resultados!I46,1,IF(Resultados!H46&lt;Resultados!I46,2,IF(AND(Resultados!H46=Resultados!I46,Resultados!H46&lt;&gt;"",Resultados!I46&lt;&gt;""),"X",0))),"|",Resultados!H46,"-",Resultados!I46)</f>
        <v>0|-</v>
      </c>
    </row>
    <row r="43" spans="2:3" x14ac:dyDescent="0.3">
      <c r="B43" t="str">
        <f>CONCATENATE(Resultados!F47,"-",Resultados!K47)</f>
        <v>Túnez-Inglaterra</v>
      </c>
      <c r="C43" s="538" t="str">
        <f>CONCATENATE(IF(Resultados!H47&gt;Resultados!I47,1,IF(Resultados!H47&lt;Resultados!I47,2,IF(AND(Resultados!H47=Resultados!I47,Resultados!H47&lt;&gt;"",Resultados!I47&lt;&gt;""),"X",0))),"|",Resultados!H47,"-",Resultados!I47)</f>
        <v>0|-</v>
      </c>
    </row>
    <row r="44" spans="2:3" x14ac:dyDescent="0.3">
      <c r="B44" t="str">
        <f>CONCATENATE(Resultados!F48,"-",Resultados!K48)</f>
        <v>Bélgica-Túnez</v>
      </c>
      <c r="C44" s="538" t="str">
        <f>CONCATENATE(IF(Resultados!H48&gt;Resultados!I48,1,IF(Resultados!H48&lt;Resultados!I48,2,IF(AND(Resultados!H48=Resultados!I48,Resultados!H48&lt;&gt;"",Resultados!I48&lt;&gt;""),"X",0))),"|",Resultados!H48,"-",Resultados!I48)</f>
        <v>0|-</v>
      </c>
    </row>
    <row r="45" spans="2:3" x14ac:dyDescent="0.3">
      <c r="B45" t="str">
        <f>CONCATENATE(Resultados!F49,"-",Resultados!K49)</f>
        <v>Inglaterra-Panamá</v>
      </c>
      <c r="C45" s="538" t="str">
        <f>CONCATENATE(IF(Resultados!H49&gt;Resultados!I49,1,IF(Resultados!H49&lt;Resultados!I49,2,IF(AND(Resultados!H49=Resultados!I49,Resultados!H49&lt;&gt;"",Resultados!I49&lt;&gt;""),"X",0))),"|",Resultados!H49,"-",Resultados!I49)</f>
        <v>0|-</v>
      </c>
    </row>
    <row r="46" spans="2:3" x14ac:dyDescent="0.3">
      <c r="B46" t="str">
        <f>CONCATENATE(Resultados!F50,"-",Resultados!K50)</f>
        <v>Inglaterra-Bélgica</v>
      </c>
      <c r="C46" s="538" t="str">
        <f>CONCATENATE(IF(Resultados!H50&gt;Resultados!I50,1,IF(Resultados!H50&lt;Resultados!I50,2,IF(AND(Resultados!H50=Resultados!I50,Resultados!H50&lt;&gt;"",Resultados!I50&lt;&gt;""),"X",0))),"|",Resultados!H50,"-",Resultados!I50)</f>
        <v>0|-</v>
      </c>
    </row>
    <row r="47" spans="2:3" x14ac:dyDescent="0.3">
      <c r="B47" t="str">
        <f>CONCATENATE(Resultados!F51,"-",Resultados!K51)</f>
        <v>Panamá-Túnez</v>
      </c>
      <c r="C47" s="538" t="str">
        <f>CONCATENATE(IF(Resultados!H51&gt;Resultados!I51,1,IF(Resultados!H51&lt;Resultados!I51,2,IF(AND(Resultados!H51=Resultados!I51,Resultados!H51&lt;&gt;"",Resultados!I51&lt;&gt;""),"X",0))),"|",Resultados!H51,"-",Resultados!I51)</f>
        <v>0|-</v>
      </c>
    </row>
    <row r="48" spans="2:3" x14ac:dyDescent="0.3">
      <c r="B48" t="str">
        <f>CONCATENATE(Resultados!F53,"-",Resultados!K53)</f>
        <v>Polonia-Senegal</v>
      </c>
      <c r="C48" s="538" t="str">
        <f>CONCATENATE(IF(Resultados!H53&gt;Resultados!I53,1,IF(Resultados!H53&lt;Resultados!I53,2,IF(AND(Resultados!H53=Resultados!I53,Resultados!H53&lt;&gt;"",Resultados!I53&lt;&gt;""),"X",0))),"|",Resultados!H53,"-",Resultados!I53)</f>
        <v>0|-</v>
      </c>
    </row>
    <row r="49" spans="2:3" x14ac:dyDescent="0.3">
      <c r="B49" t="str">
        <f>CONCATENATE(Resultados!F54,"-",Resultados!K54)</f>
        <v>Colombia-Japón</v>
      </c>
      <c r="C49" s="538" t="str">
        <f>CONCATENATE(IF(Resultados!H54&gt;Resultados!I54,1,IF(Resultados!H54&lt;Resultados!I54,2,IF(AND(Resultados!H54=Resultados!I54,Resultados!H54&lt;&gt;"",Resultados!I54&lt;&gt;""),"X",0))),"|",Resultados!H54,"-",Resultados!I54)</f>
        <v>0|-</v>
      </c>
    </row>
    <row r="50" spans="2:3" ht="409.6" x14ac:dyDescent="0">
      <c r="B50" t="str">
        <f>CONCATENATE(Resultados!F55,"-",Resultados!K55)</f>
        <v>Polonia-Colombia</v>
      </c>
      <c r="C50" s="538" t="str">
        <f>CONCATENATE(IF(Resultados!H55&gt;Resultados!I55,1,IF(Resultados!H55&lt;Resultados!I55,2,IF(AND(Resultados!H55=Resultados!I55,Resultados!H55&lt;&gt;"",Resultados!I55&lt;&gt;""),"X",0))),"|",Resultados!H55,"-",Resultados!I55)</f>
        <v>0|-</v>
      </c>
    </row>
    <row r="51" spans="2:3" ht="409.6" x14ac:dyDescent="0">
      <c r="B51" t="str">
        <f>CONCATENATE(Resultados!F56,"-",Resultados!K56)</f>
        <v>Japón-Senegal</v>
      </c>
      <c r="C51" s="538" t="str">
        <f>CONCATENATE(IF(Resultados!H56&gt;Resultados!I56,1,IF(Resultados!H56&lt;Resultados!I56,2,IF(AND(Resultados!H56=Resultados!I56,Resultados!H56&lt;&gt;"",Resultados!I56&lt;&gt;""),"X",0))),"|",Resultados!H56,"-",Resultados!I56)</f>
        <v>0|-</v>
      </c>
    </row>
    <row r="52" spans="2:3" ht="409.6" x14ac:dyDescent="0">
      <c r="B52" t="str">
        <f>CONCATENATE(Resultados!F57,"-",Resultados!K57)</f>
        <v>Japón-Polonia</v>
      </c>
      <c r="C52" s="538" t="str">
        <f>CONCATENATE(IF(Resultados!H57&gt;Resultados!I57,1,IF(Resultados!H57&lt;Resultados!I57,2,IF(AND(Resultados!H57=Resultados!I57,Resultados!H57&lt;&gt;"",Resultados!I57&lt;&gt;""),"X",0))),"|",Resultados!H57,"-",Resultados!I57)</f>
        <v>0|-</v>
      </c>
    </row>
    <row r="53" spans="2:3" ht="409.6" x14ac:dyDescent="0">
      <c r="B53" t="str">
        <f>CONCATENATE(Resultados!F58,"-",Resultados!K58)</f>
        <v>Senegal-Colombia</v>
      </c>
      <c r="C53" s="538" t="str">
        <f>CONCATENATE(IF(Resultados!H58&gt;Resultados!I58,1,IF(Resultados!H58&lt;Resultados!I58,2,IF(AND(Resultados!H58=Resultados!I58,Resultados!H58&lt;&gt;"",Resultados!I58&lt;&gt;""),"X",0))),"|",Resultados!H58,"-",Resultados!I58)</f>
        <v>0|-</v>
      </c>
    </row>
    <row r="54" spans="2:3" ht="409.6" x14ac:dyDescent="0">
      <c r="C54" s="538"/>
    </row>
    <row r="55" spans="2:3" ht="18" x14ac:dyDescent="0">
      <c r="B55" s="7" t="s">
        <v>57</v>
      </c>
      <c r="C55" s="539"/>
    </row>
    <row r="56" spans="2:3" ht="409.6" x14ac:dyDescent="0">
      <c r="B56" t="s">
        <v>58</v>
      </c>
      <c r="C56" s="183" t="str">
        <f>IF(SUM(Resultados!$Q$6:$Q$9)=12,Resultados!O6,B56)</f>
        <v>1º GRUPO A</v>
      </c>
    </row>
    <row r="57" spans="2:3" ht="409.6" x14ac:dyDescent="0">
      <c r="B57" t="s">
        <v>59</v>
      </c>
      <c r="C57" s="184" t="str">
        <f>IF(SUM(Resultados!$Q$6:$Q$9)=12,Resultados!O7,B57)</f>
        <v>2º GRUPO A</v>
      </c>
    </row>
    <row r="58" spans="2:3" ht="409.6" x14ac:dyDescent="0">
      <c r="B58" t="s">
        <v>60</v>
      </c>
      <c r="C58" s="184" t="str">
        <f>IF(SUM(Resultados!$Q$6:$Q$9)=12,Resultados!O8,B58)</f>
        <v>3º GRUPO A</v>
      </c>
    </row>
    <row r="59" spans="2:3" ht="409.6" x14ac:dyDescent="0">
      <c r="B59" t="s">
        <v>61</v>
      </c>
      <c r="C59" s="184" t="str">
        <f>IF(SUM(Resultados!$Q$6:$Q$9)=12,Resultados!O9,B59)</f>
        <v>4º GRUPO A</v>
      </c>
    </row>
    <row r="60" spans="2:3" ht="409.6" x14ac:dyDescent="0">
      <c r="B60" t="s">
        <v>62</v>
      </c>
      <c r="C60" s="184" t="str">
        <f>IF(SUM(Resultados!$Q$13:$Q$16)=12,Resultados!O13,B60)</f>
        <v>1º GRUPO B</v>
      </c>
    </row>
    <row r="61" spans="2:3" ht="409.6" x14ac:dyDescent="0">
      <c r="B61" t="s">
        <v>65</v>
      </c>
      <c r="C61" s="184" t="str">
        <f>IF(SUM(Resultados!$Q$13:$Q$16)=12,Resultados!O14,B61)</f>
        <v>2º GRUPO B</v>
      </c>
    </row>
    <row r="62" spans="2:3" ht="409.6" x14ac:dyDescent="0">
      <c r="B62" t="s">
        <v>64</v>
      </c>
      <c r="C62" s="184" t="str">
        <f>IF(SUM(Resultados!$Q$13:$Q$16)=12,Resultados!O15,B62)</f>
        <v>3º GRUPO B</v>
      </c>
    </row>
    <row r="63" spans="2:3" ht="409.6" x14ac:dyDescent="0">
      <c r="B63" t="s">
        <v>66</v>
      </c>
      <c r="C63" s="184" t="str">
        <f>IF(SUM(Resultados!$Q$13:$Q$16)=12,Resultados!O16,B63)</f>
        <v>4º GRUPO B</v>
      </c>
    </row>
    <row r="64" spans="2:3" ht="409.6" x14ac:dyDescent="0">
      <c r="B64" t="s">
        <v>67</v>
      </c>
      <c r="C64" s="184" t="str">
        <f>IF(SUM(Resultados!$Q$20:$Q$23)=12,Resultados!O20,B64)</f>
        <v>1º GRUPO C</v>
      </c>
    </row>
    <row r="65" spans="2:3" ht="409.6" x14ac:dyDescent="0">
      <c r="B65" t="s">
        <v>63</v>
      </c>
      <c r="C65" s="184" t="str">
        <f>IF(SUM(Resultados!$Q$20:$Q$23)=12,Resultados!O21,B65)</f>
        <v>2º GRUPO C</v>
      </c>
    </row>
    <row r="66" spans="2:3" ht="409.6" x14ac:dyDescent="0">
      <c r="B66" t="s">
        <v>68</v>
      </c>
      <c r="C66" s="184" t="str">
        <f>IF(SUM(Resultados!$Q$20:$Q$23)=12,Resultados!O22,B66)</f>
        <v>3º GRUPO C</v>
      </c>
    </row>
    <row r="67" spans="2:3" ht="409.6" x14ac:dyDescent="0">
      <c r="B67" t="s">
        <v>69</v>
      </c>
      <c r="C67" s="184" t="str">
        <f>IF(SUM(Resultados!$Q$20:$Q$23)=12,Resultados!O23,B67)</f>
        <v>4º GRUPO C</v>
      </c>
    </row>
    <row r="68" spans="2:3" ht="409.6" x14ac:dyDescent="0">
      <c r="B68" t="s">
        <v>70</v>
      </c>
      <c r="C68" s="184" t="str">
        <f>IF(SUM(Resultados!$Q$27:$Q$30)=12,Resultados!O27,B68)</f>
        <v>1º GRUPO D</v>
      </c>
    </row>
    <row r="69" spans="2:3" ht="409.6" x14ac:dyDescent="0">
      <c r="B69" t="s">
        <v>71</v>
      </c>
      <c r="C69" s="184" t="str">
        <f>IF(SUM(Resultados!$Q$27:$Q$30)=12,Resultados!O28,B69)</f>
        <v>2º GRUPO D</v>
      </c>
    </row>
    <row r="70" spans="2:3" ht="409.6" x14ac:dyDescent="0">
      <c r="B70" t="s">
        <v>72</v>
      </c>
      <c r="C70" s="184" t="str">
        <f>IF(SUM(Resultados!$Q$27:$Q$30)=12,Resultados!O29,B70)</f>
        <v>3º GRUPO D</v>
      </c>
    </row>
    <row r="71" spans="2:3" ht="409.6" x14ac:dyDescent="0">
      <c r="B71" t="s">
        <v>73</v>
      </c>
      <c r="C71" s="184" t="str">
        <f>IF(SUM(Resultados!$Q$27:$Q$30)=12,Resultados!O30,B71)</f>
        <v>4º GRUPO D</v>
      </c>
    </row>
    <row r="72" spans="2:3" ht="409.6" x14ac:dyDescent="0">
      <c r="B72" t="s">
        <v>74</v>
      </c>
      <c r="C72" s="184" t="str">
        <f>IF(SUM(Resultados!$Q$34:$Q$37)=12,Resultados!O34,B72)</f>
        <v>1º GRUPO E</v>
      </c>
    </row>
    <row r="73" spans="2:3" ht="409.6" x14ac:dyDescent="0">
      <c r="B73" t="s">
        <v>75</v>
      </c>
      <c r="C73" s="184" t="str">
        <f>IF(SUM(Resultados!$Q$34:$Q$37)=12,Resultados!O35,B73)</f>
        <v>2º GRUPO E</v>
      </c>
    </row>
    <row r="74" spans="2:3" ht="409.6" x14ac:dyDescent="0">
      <c r="B74" t="s">
        <v>76</v>
      </c>
      <c r="C74" s="184" t="str">
        <f>IF(SUM(Resultados!$Q$34:$Q$37)=12,Resultados!O36,B74)</f>
        <v>3º GRUPO E</v>
      </c>
    </row>
    <row r="75" spans="2:3" ht="409.6" x14ac:dyDescent="0">
      <c r="B75" t="s">
        <v>77</v>
      </c>
      <c r="C75" s="184" t="str">
        <f>IF(SUM(Resultados!$Q$34:$Q$37)=12,Resultados!O37,B75)</f>
        <v>4º GRUPO E</v>
      </c>
    </row>
    <row r="76" spans="2:3" ht="409.6" x14ac:dyDescent="0">
      <c r="B76" t="s">
        <v>78</v>
      </c>
      <c r="C76" s="184" t="str">
        <f>IF(SUM(Resultados!$Q$41:$Q$44)=12,Resultados!O41,B76)</f>
        <v>1º GRUPO F</v>
      </c>
    </row>
    <row r="77" spans="2:3" ht="409.6" x14ac:dyDescent="0">
      <c r="B77" t="s">
        <v>79</v>
      </c>
      <c r="C77" s="184" t="str">
        <f>IF(SUM(Resultados!$Q$41:$Q$44)=12,Resultados!O42,B77)</f>
        <v>2º GRUPO F</v>
      </c>
    </row>
    <row r="78" spans="2:3" ht="409.6" x14ac:dyDescent="0">
      <c r="B78" t="s">
        <v>80</v>
      </c>
      <c r="C78" s="184" t="str">
        <f>IF(SUM(Resultados!$Q$41:$Q$44)=12,Resultados!O43,B78)</f>
        <v>3º GRUPO F</v>
      </c>
    </row>
    <row r="79" spans="2:3" ht="409.6" x14ac:dyDescent="0">
      <c r="B79" t="s">
        <v>81</v>
      </c>
      <c r="C79" s="184" t="str">
        <f>IF(SUM(Resultados!$Q$41:$Q$44)=12,Resultados!O44,B79)</f>
        <v>4º GRUPO F</v>
      </c>
    </row>
    <row r="80" spans="2:3" ht="409.6" x14ac:dyDescent="0">
      <c r="B80" t="s">
        <v>120</v>
      </c>
      <c r="C80" s="184" t="str">
        <f>IF(SUM(Resultados!$Q$48:$Q$51)=12,Resultados!O48,B80)</f>
        <v>1º GRUPO G</v>
      </c>
    </row>
    <row r="81" spans="2:3" ht="409.6" x14ac:dyDescent="0">
      <c r="B81" t="s">
        <v>121</v>
      </c>
      <c r="C81" s="184" t="str">
        <f>IF(SUM(Resultados!$Q$48:$Q$51)=12,Resultados!O49,B81)</f>
        <v>2º GRUPO G</v>
      </c>
    </row>
    <row r="82" spans="2:3" ht="409.6" x14ac:dyDescent="0">
      <c r="B82" t="s">
        <v>122</v>
      </c>
      <c r="C82" s="184" t="str">
        <f>IF(SUM(Resultados!$Q$48:$Q$51)=12,Resultados!O50,B82)</f>
        <v>3º GRUPO G</v>
      </c>
    </row>
    <row r="83" spans="2:3" ht="409.6" x14ac:dyDescent="0">
      <c r="B83" t="s">
        <v>123</v>
      </c>
      <c r="C83" s="184" t="str">
        <f>IF(SUM(Resultados!$Q$48:$Q$51)=12,Resultados!O51,B83)</f>
        <v>4º GRUPO G</v>
      </c>
    </row>
    <row r="84" spans="2:3" ht="409.6" x14ac:dyDescent="0">
      <c r="B84" t="s">
        <v>124</v>
      </c>
      <c r="C84" s="184" t="str">
        <f>IF(SUM(Resultados!$Q$55:$Q$58)=12,Resultados!O55,B84)</f>
        <v>1º GRUPO H</v>
      </c>
    </row>
    <row r="85" spans="2:3" ht="409.6" x14ac:dyDescent="0">
      <c r="B85" t="s">
        <v>125</v>
      </c>
      <c r="C85" s="184" t="str">
        <f>IF(SUM(Resultados!$Q$55:$Q$58)=12,Resultados!O56,B85)</f>
        <v>2º GRUPO H</v>
      </c>
    </row>
    <row r="86" spans="2:3" ht="409.6" x14ac:dyDescent="0">
      <c r="B86" t="s">
        <v>126</v>
      </c>
      <c r="C86" s="184" t="str">
        <f>IF(SUM(Resultados!$Q$55:$Q$58)=12,Resultados!O57,B86)</f>
        <v>3º GRUPO H</v>
      </c>
    </row>
    <row r="87" spans="2:3" ht="409.6" x14ac:dyDescent="0">
      <c r="B87" t="s">
        <v>127</v>
      </c>
      <c r="C87" s="185" t="str">
        <f>IF(SUM(Resultados!$Q$55:$Q$58)=12,Resultados!O58,B87)</f>
        <v>4º GRUPO H</v>
      </c>
    </row>
    <row r="88" spans="2:3" ht="409.6" x14ac:dyDescent="0">
      <c r="C88" s="539"/>
    </row>
    <row r="89" spans="2:3" ht="18" x14ac:dyDescent="0">
      <c r="B89" s="7" t="s">
        <v>84</v>
      </c>
      <c r="C89" s="540"/>
    </row>
    <row r="90" spans="2:3" ht="409.6" x14ac:dyDescent="0">
      <c r="B90" t="s">
        <v>82</v>
      </c>
      <c r="C90" s="540" t="str">
        <f>Resultados!F64</f>
        <v>1A</v>
      </c>
    </row>
    <row r="91" spans="2:3" ht="409.6" x14ac:dyDescent="0">
      <c r="B91" t="s">
        <v>82</v>
      </c>
      <c r="C91" s="540" t="str">
        <f>Resultados!F65</f>
        <v>1C</v>
      </c>
    </row>
    <row r="92" spans="2:3" ht="409.6" x14ac:dyDescent="0">
      <c r="B92" t="s">
        <v>82</v>
      </c>
      <c r="C92" s="540" t="str">
        <f>Resultados!F66</f>
        <v>1B</v>
      </c>
    </row>
    <row r="93" spans="2:3" ht="409.6" x14ac:dyDescent="0">
      <c r="B93" t="s">
        <v>82</v>
      </c>
      <c r="C93" s="540" t="str">
        <f>Resultados!F67</f>
        <v>1D</v>
      </c>
    </row>
    <row r="94" spans="2:3" ht="409.6" x14ac:dyDescent="0">
      <c r="B94" t="s">
        <v>82</v>
      </c>
      <c r="C94" s="540" t="str">
        <f>Resultados!F68</f>
        <v>1E</v>
      </c>
    </row>
    <row r="95" spans="2:3" ht="409.6" x14ac:dyDescent="0">
      <c r="B95" t="s">
        <v>82</v>
      </c>
      <c r="C95" s="540" t="str">
        <f>Resultados!F69</f>
        <v>1G</v>
      </c>
    </row>
    <row r="96" spans="2:3" ht="409.6" x14ac:dyDescent="0">
      <c r="B96" t="s">
        <v>82</v>
      </c>
      <c r="C96" s="540" t="str">
        <f>Resultados!F70</f>
        <v>1F</v>
      </c>
    </row>
    <row r="97" spans="2:3" ht="409.6" x14ac:dyDescent="0">
      <c r="B97" t="s">
        <v>82</v>
      </c>
      <c r="C97" s="540" t="str">
        <f>Resultados!F71</f>
        <v>1H</v>
      </c>
    </row>
    <row r="98" spans="2:3" ht="409.6" x14ac:dyDescent="0">
      <c r="B98" t="s">
        <v>82</v>
      </c>
      <c r="C98" s="540" t="str">
        <f>Resultados!K64</f>
        <v>2B</v>
      </c>
    </row>
    <row r="99" spans="2:3" ht="409.6" x14ac:dyDescent="0">
      <c r="B99" t="s">
        <v>82</v>
      </c>
      <c r="C99" s="540" t="str">
        <f>Resultados!K65</f>
        <v>2D</v>
      </c>
    </row>
    <row r="100" spans="2:3" ht="409.6" x14ac:dyDescent="0">
      <c r="B100" t="s">
        <v>82</v>
      </c>
      <c r="C100" s="540" t="str">
        <f>Resultados!K66</f>
        <v>2A</v>
      </c>
    </row>
    <row r="101" spans="2:3" ht="409.6" x14ac:dyDescent="0">
      <c r="B101" t="s">
        <v>82</v>
      </c>
      <c r="C101" s="540" t="str">
        <f>Resultados!K67</f>
        <v>2C</v>
      </c>
    </row>
    <row r="102" spans="2:3" ht="409.6" x14ac:dyDescent="0">
      <c r="B102" t="s">
        <v>82</v>
      </c>
      <c r="C102" s="540" t="str">
        <f>Resultados!K68</f>
        <v>2F</v>
      </c>
    </row>
    <row r="103" spans="2:3" ht="409.6" x14ac:dyDescent="0">
      <c r="B103" t="s">
        <v>82</v>
      </c>
      <c r="C103" s="540" t="str">
        <f>Resultados!K69</f>
        <v>2H</v>
      </c>
    </row>
    <row r="104" spans="2:3" ht="409.6" x14ac:dyDescent="0">
      <c r="B104" t="s">
        <v>82</v>
      </c>
      <c r="C104" s="540" t="str">
        <f>Resultados!K70</f>
        <v>2E</v>
      </c>
    </row>
    <row r="105" spans="2:3" ht="409.6" x14ac:dyDescent="0">
      <c r="B105" t="s">
        <v>82</v>
      </c>
      <c r="C105" s="540" t="str">
        <f>Resultados!K71</f>
        <v>2G</v>
      </c>
    </row>
    <row r="106" spans="2:3" ht="409.6" x14ac:dyDescent="0">
      <c r="C106" s="538"/>
    </row>
    <row r="107" spans="2:3" ht="18" x14ac:dyDescent="0">
      <c r="B107" s="7" t="s">
        <v>96</v>
      </c>
      <c r="C107" s="538"/>
    </row>
    <row r="108" spans="2:3" ht="409.6" x14ac:dyDescent="0">
      <c r="B108" t="str">
        <f>CONCATENATE(Resultados!F64,"-",Resultados!K64)</f>
        <v>1A-2B</v>
      </c>
      <c r="C108" s="538" t="str">
        <f>CONCATENATE(Resultados!F64,"-",Resultados!K64,"· ",IF(Resultados!H64&gt;Resultados!I64,1,IF(Resultados!H64&lt;Resultados!I64,2,IF(AND(Resultados!H64=Resultados!I64,Resultados!H64&lt;&gt;"",Resultados!I64&lt;&gt;""),"X",0))),"|",Resultados!H64,"-",Resultados!I64)</f>
        <v>1A-2B· 0|-</v>
      </c>
    </row>
    <row r="109" spans="2:3" ht="409.6" x14ac:dyDescent="0">
      <c r="B109" t="str">
        <f>CONCATENATE(Resultados!F65,"-",Resultados!K65)</f>
        <v>1C-2D</v>
      </c>
      <c r="C109" s="538" t="str">
        <f>CONCATENATE(Resultados!F65,"-",Resultados!K65,"· ",IF(Resultados!H65&gt;Resultados!I65,1,IF(Resultados!H65&lt;Resultados!I65,2,IF(AND(Resultados!H65=Resultados!I65,Resultados!H65&lt;&gt;"",Resultados!I65&lt;&gt;""),"X",0))),"|",Resultados!H65,"-",Resultados!I65)</f>
        <v>1C-2D· 0|-</v>
      </c>
    </row>
    <row r="110" spans="2:3" ht="409.6" x14ac:dyDescent="0">
      <c r="B110" t="str">
        <f>CONCATENATE(Resultados!F66,"-",Resultados!K66)</f>
        <v>1B-2A</v>
      </c>
      <c r="C110" s="538" t="str">
        <f>CONCATENATE(Resultados!F66,"-",Resultados!K66,"· ",IF(Resultados!H66&gt;Resultados!I66,1,IF(Resultados!H66&lt;Resultados!I66,2,IF(AND(Resultados!H66=Resultados!I66,Resultados!H66&lt;&gt;"",Resultados!I66&lt;&gt;""),"X",0))),"|",Resultados!H66,"-",Resultados!I66)</f>
        <v>1B-2A· 0|-</v>
      </c>
    </row>
    <row r="111" spans="2:3" ht="409.6" x14ac:dyDescent="0">
      <c r="B111" t="str">
        <f>CONCATENATE(Resultados!F67,"-",Resultados!K67)</f>
        <v>1D-2C</v>
      </c>
      <c r="C111" s="538" t="str">
        <f>CONCATENATE(Resultados!F67,"-",Resultados!K67,"· ",IF(Resultados!H67&gt;Resultados!I67,1,IF(Resultados!H67&lt;Resultados!I67,2,IF(AND(Resultados!H67=Resultados!I67,Resultados!H67&lt;&gt;"",Resultados!I67&lt;&gt;""),"X",0))),"|",Resultados!H67,"-",Resultados!I67)</f>
        <v>1D-2C· 0|-</v>
      </c>
    </row>
    <row r="112" spans="2:3" ht="409.6" x14ac:dyDescent="0">
      <c r="B112" t="str">
        <f>CONCATENATE(Resultados!F68,"-",Resultados!K68)</f>
        <v>1E-2F</v>
      </c>
      <c r="C112" s="538" t="str">
        <f>CONCATENATE(Resultados!F68,"-",Resultados!K68,"· ",IF(Resultados!H68&gt;Resultados!I68,1,IF(Resultados!H68&lt;Resultados!I68,2,IF(AND(Resultados!H68=Resultados!I68,Resultados!H68&lt;&gt;"",Resultados!I68&lt;&gt;""),"X",0))),"|",Resultados!H68,"-",Resultados!I68)</f>
        <v>1E-2F· 0|-</v>
      </c>
    </row>
    <row r="113" spans="2:3" ht="409.6" x14ac:dyDescent="0">
      <c r="B113" t="str">
        <f>CONCATENATE(Resultados!F69,"-",Resultados!K69)</f>
        <v>1G-2H</v>
      </c>
      <c r="C113" s="538" t="str">
        <f>CONCATENATE(Resultados!F69,"-",Resultados!K69,"· ",IF(Resultados!H69&gt;Resultados!I69,1,IF(Resultados!H69&lt;Resultados!I69,2,IF(AND(Resultados!H69=Resultados!I69,Resultados!H69&lt;&gt;"",Resultados!I69&lt;&gt;""),"X",0))),"|",Resultados!H69,"-",Resultados!I69)</f>
        <v>1G-2H· 0|-</v>
      </c>
    </row>
    <row r="114" spans="2:3" ht="409.6" x14ac:dyDescent="0">
      <c r="B114" t="str">
        <f>CONCATENATE(Resultados!F70,"-",Resultados!K70)</f>
        <v>1F-2E</v>
      </c>
      <c r="C114" s="538" t="str">
        <f>CONCATENATE(Resultados!F70,"-",Resultados!K70,"· ",IF(Resultados!H70&gt;Resultados!I70,1,IF(Resultados!H70&lt;Resultados!I70,2,IF(AND(Resultados!H70=Resultados!I70,Resultados!H70&lt;&gt;"",Resultados!I70&lt;&gt;""),"X",0))),"|",Resultados!H70,"-",Resultados!I70)</f>
        <v>1F-2E· 0|-</v>
      </c>
    </row>
    <row r="115" spans="2:3" ht="409.6" x14ac:dyDescent="0">
      <c r="B115" t="str">
        <f>CONCATENATE(Resultados!F71,"-",Resultados!K71)</f>
        <v>1H-2G</v>
      </c>
      <c r="C115" s="538" t="str">
        <f>CONCATENATE(Resultados!F71,"-",Resultados!K71,"· ",IF(Resultados!H71&gt;Resultados!I71,1,IF(Resultados!H71&lt;Resultados!I71,2,IF(AND(Resultados!H71=Resultados!I71,Resultados!H71&lt;&gt;"",Resultados!I71&lt;&gt;""),"X",0))),"|",Resultados!H71,"-",Resultados!I71)</f>
        <v>1H-2G· 0|-</v>
      </c>
    </row>
    <row r="116" spans="2:3" ht="409.6" x14ac:dyDescent="0">
      <c r="C116" s="538"/>
    </row>
    <row r="117" spans="2:3" ht="18" x14ac:dyDescent="0">
      <c r="B117" s="7" t="s">
        <v>83</v>
      </c>
      <c r="C117" s="538"/>
    </row>
    <row r="118" spans="2:3" ht="409.6" x14ac:dyDescent="0">
      <c r="B118" t="s">
        <v>85</v>
      </c>
      <c r="C118" s="538" t="str">
        <f>Resultados!F74</f>
        <v>W49</v>
      </c>
    </row>
    <row r="119" spans="2:3" ht="409.6" x14ac:dyDescent="0">
      <c r="B119" t="s">
        <v>85</v>
      </c>
      <c r="C119" s="538" t="str">
        <f>Resultados!F75</f>
        <v>W53</v>
      </c>
    </row>
    <row r="120" spans="2:3" ht="409.6" x14ac:dyDescent="0">
      <c r="B120" t="s">
        <v>85</v>
      </c>
      <c r="C120" s="538" t="str">
        <f>Resultados!F76</f>
        <v>W51</v>
      </c>
    </row>
    <row r="121" spans="2:3" ht="409.6" x14ac:dyDescent="0">
      <c r="B121" t="s">
        <v>85</v>
      </c>
      <c r="C121" s="538" t="str">
        <f>Resultados!F77</f>
        <v>W55</v>
      </c>
    </row>
    <row r="122" spans="2:3" ht="409.6" x14ac:dyDescent="0">
      <c r="B122" t="s">
        <v>85</v>
      </c>
      <c r="C122" s="538" t="str">
        <f>Resultados!K74</f>
        <v>W50</v>
      </c>
    </row>
    <row r="123" spans="2:3" ht="409.6" x14ac:dyDescent="0">
      <c r="B123" t="s">
        <v>85</v>
      </c>
      <c r="C123" s="538" t="str">
        <f>Resultados!K75</f>
        <v>W54</v>
      </c>
    </row>
    <row r="124" spans="2:3" ht="409.6" x14ac:dyDescent="0">
      <c r="B124" t="s">
        <v>85</v>
      </c>
      <c r="C124" s="538" t="str">
        <f>Resultados!K76</f>
        <v>W52</v>
      </c>
    </row>
    <row r="125" spans="2:3" ht="409.6" x14ac:dyDescent="0">
      <c r="B125" t="s">
        <v>85</v>
      </c>
      <c r="C125" s="538" t="str">
        <f>Resultados!K77</f>
        <v>W56</v>
      </c>
    </row>
    <row r="126" spans="2:3" ht="409.6" x14ac:dyDescent="0">
      <c r="C126" s="538"/>
    </row>
    <row r="127" spans="2:3" ht="18" x14ac:dyDescent="0">
      <c r="B127" s="7" t="s">
        <v>97</v>
      </c>
      <c r="C127" s="538"/>
    </row>
    <row r="128" spans="2:3" ht="409.6" x14ac:dyDescent="0">
      <c r="B128" t="str">
        <f>CONCATENATE(Resultados!F74,"-",Resultados!K74)</f>
        <v>W49-W50</v>
      </c>
      <c r="C128" s="538" t="str">
        <f>CONCATENATE(Resultados!F74,"-",Resultados!K74,"· ",IF(Resultados!H74&gt;Resultados!I74,1,IF(Resultados!H74&lt;Resultados!I74,2,IF(AND(Resultados!H74=Resultados!I74,Resultados!H74&lt;&gt;"",Resultados!I74&lt;&gt;""),"X",0))),"|",Resultados!H74,"-",Resultados!I74)</f>
        <v>W49-W50· 0|-</v>
      </c>
    </row>
    <row r="129" spans="2:3" ht="409.6" x14ac:dyDescent="0">
      <c r="B129" t="str">
        <f>CONCATENATE(Resultados!F75,"-",Resultados!K75)</f>
        <v>W53-W54</v>
      </c>
      <c r="C129" s="538" t="str">
        <f>CONCATENATE(Resultados!F75,"-",Resultados!K75,"· ",IF(Resultados!H75&gt;Resultados!I75,1,IF(Resultados!H75&lt;Resultados!I75,2,IF(AND(Resultados!H75=Resultados!I75,Resultados!H75&lt;&gt;"",Resultados!I75&lt;&gt;""),"X",0))),"|",Resultados!H75,"-",Resultados!I75)</f>
        <v>W53-W54· 0|-</v>
      </c>
    </row>
    <row r="130" spans="2:3" ht="409.6" x14ac:dyDescent="0">
      <c r="B130" t="str">
        <f>CONCATENATE(Resultados!F76,"-",Resultados!K76)</f>
        <v>W51-W52</v>
      </c>
      <c r="C130" s="538" t="str">
        <f>CONCATENATE(Resultados!F76,"-",Resultados!K76,"· ",IF(Resultados!H76&gt;Resultados!I76,1,IF(Resultados!H76&lt;Resultados!I76,2,IF(AND(Resultados!H76=Resultados!I76,Resultados!H76&lt;&gt;"",Resultados!I76&lt;&gt;""),"X",0))),"|",Resultados!H76,"-",Resultados!I76)</f>
        <v>W51-W52· 0|-</v>
      </c>
    </row>
    <row r="131" spans="2:3" ht="409.6" x14ac:dyDescent="0">
      <c r="B131" t="str">
        <f>CONCATENATE(Resultados!F77,"-",Resultados!K77)</f>
        <v>W55-W56</v>
      </c>
      <c r="C131" s="538" t="str">
        <f>CONCATENATE(Resultados!F77,"-",Resultados!K77,"· ",IF(Resultados!H77&gt;Resultados!I77,1,IF(Resultados!H77&lt;Resultados!I77,2,IF(AND(Resultados!H77=Resultados!I77,Resultados!H77&lt;&gt;"",Resultados!I77&lt;&gt;""),"X",0))),"|",Resultados!H77,"-",Resultados!I77)</f>
        <v>W55-W56· 0|-</v>
      </c>
    </row>
    <row r="132" spans="2:3" ht="409.6" x14ac:dyDescent="0">
      <c r="C132" s="538"/>
    </row>
    <row r="133" spans="2:3" ht="18" x14ac:dyDescent="0">
      <c r="B133" s="7" t="s">
        <v>86</v>
      </c>
      <c r="C133" s="538"/>
    </row>
    <row r="134" spans="2:3" ht="409.6" x14ac:dyDescent="0">
      <c r="B134" t="s">
        <v>87</v>
      </c>
      <c r="C134" s="538" t="str">
        <f>Resultados!F80</f>
        <v>W57</v>
      </c>
    </row>
    <row r="135" spans="2:3" ht="409.6" x14ac:dyDescent="0">
      <c r="B135" t="s">
        <v>87</v>
      </c>
      <c r="C135" s="538" t="str">
        <f>Resultados!F81</f>
        <v>W59</v>
      </c>
    </row>
    <row r="136" spans="2:3" ht="409.6" x14ac:dyDescent="0">
      <c r="B136" t="s">
        <v>87</v>
      </c>
      <c r="C136" s="538" t="str">
        <f>Resultados!K80</f>
        <v>W58</v>
      </c>
    </row>
    <row r="137" spans="2:3" ht="409.6" x14ac:dyDescent="0">
      <c r="B137" t="s">
        <v>87</v>
      </c>
      <c r="C137" s="538" t="str">
        <f>Resultados!K81</f>
        <v>W60</v>
      </c>
    </row>
    <row r="138" spans="2:3" ht="409.6" x14ac:dyDescent="0">
      <c r="C138" s="538"/>
    </row>
    <row r="139" spans="2:3" ht="18" x14ac:dyDescent="0">
      <c r="B139" s="7" t="s">
        <v>98</v>
      </c>
      <c r="C139" s="538"/>
    </row>
    <row r="140" spans="2:3" ht="409.6" x14ac:dyDescent="0">
      <c r="B140" t="str">
        <f>CONCATENATE(Resultados!F80,"-",Resultados!K80)</f>
        <v>W57-W58</v>
      </c>
      <c r="C140" s="538" t="str">
        <f>CONCATENATE(Resultados!F80,"-",Resultados!K80,"· ",IF(Resultados!H80&gt;Resultados!I80,1,IF(Resultados!H80&lt;Resultados!I80,2,IF(AND(Resultados!H80=Resultados!I80,Resultados!H80&lt;&gt;"",Resultados!I80&lt;&gt;""),"X",0))),"|",Resultados!H80,"-",Resultados!I80)</f>
        <v>W57-W58· 0|-</v>
      </c>
    </row>
    <row r="141" spans="2:3" ht="409.6" x14ac:dyDescent="0">
      <c r="B141" t="str">
        <f>CONCATENATE(Resultados!F81,"-",Resultados!K81)</f>
        <v>W59-W60</v>
      </c>
      <c r="C141" s="538" t="str">
        <f>CONCATENATE(Resultados!F81,"-",Resultados!K81,"· ",IF(Resultados!H81&gt;Resultados!I81,1,IF(Resultados!H81&lt;Resultados!I81,2,IF(AND(Resultados!H81=Resultados!I81,Resultados!H81&lt;&gt;"",Resultados!I81&lt;&gt;""),"X",0))),"|",Resultados!H81,"-",Resultados!I81)</f>
        <v>W59-W60· 0|-</v>
      </c>
    </row>
    <row r="142" spans="2:3" ht="409.6" x14ac:dyDescent="0">
      <c r="C142" s="538"/>
    </row>
    <row r="143" spans="2:3" ht="18" x14ac:dyDescent="0">
      <c r="B143" s="7" t="s">
        <v>111</v>
      </c>
      <c r="C143" s="538"/>
    </row>
    <row r="144" spans="2:3" ht="409.6" x14ac:dyDescent="0">
      <c r="B144" t="s">
        <v>130</v>
      </c>
      <c r="C144" s="538" t="str">
        <f>Resultados!F84</f>
        <v>L61</v>
      </c>
    </row>
    <row r="145" spans="2:3" ht="409.6" x14ac:dyDescent="0">
      <c r="B145" t="s">
        <v>131</v>
      </c>
      <c r="C145" s="538" t="str">
        <f>Resultados!K84</f>
        <v>L62</v>
      </c>
    </row>
    <row r="146" spans="2:3" ht="409.6" x14ac:dyDescent="0">
      <c r="C146" s="538"/>
    </row>
    <row r="147" spans="2:3" ht="18" x14ac:dyDescent="0">
      <c r="B147" s="7" t="s">
        <v>128</v>
      </c>
      <c r="C147" s="538"/>
    </row>
    <row r="148" spans="2:3" ht="409.6" x14ac:dyDescent="0">
      <c r="B148" t="str">
        <f>CONCATENATE(Resultados!F84,"-",Resultados!K84)</f>
        <v>L61-L62</v>
      </c>
      <c r="C148" s="538" t="str">
        <f>CONCATENATE(Resultados!F84,"-",Resultados!K84,"· ",IF(Resultados!H84&gt;Resultados!I84,1,IF(Resultados!H84&lt;Resultados!I84,2,IF(AND(Resultados!H84=Resultados!I84,Resultados!H84&lt;&gt;"",Resultados!I84&lt;&gt;""),"X",0))),"|",Resultados!H84,"-",Resultados!I84)</f>
        <v>L61-L62· 0|-</v>
      </c>
    </row>
    <row r="149" spans="2:3" ht="409.6" x14ac:dyDescent="0">
      <c r="C149" s="538"/>
    </row>
    <row r="150" spans="2:3" ht="18" x14ac:dyDescent="0">
      <c r="B150" s="7" t="s">
        <v>88</v>
      </c>
      <c r="C150" s="538"/>
    </row>
    <row r="151" spans="2:3" ht="409.6" x14ac:dyDescent="0">
      <c r="B151" t="s">
        <v>90</v>
      </c>
      <c r="C151" s="538" t="str">
        <f>Resultados!F87</f>
        <v>W61</v>
      </c>
    </row>
    <row r="152" spans="2:3" ht="409.6" x14ac:dyDescent="0">
      <c r="B152" t="s">
        <v>90</v>
      </c>
      <c r="C152" s="538" t="str">
        <f>Resultados!K87</f>
        <v>W62</v>
      </c>
    </row>
    <row r="153" spans="2:3" ht="409.6" x14ac:dyDescent="0">
      <c r="C153" s="538"/>
    </row>
    <row r="154" spans="2:3" ht="18" x14ac:dyDescent="0">
      <c r="B154" s="7" t="s">
        <v>99</v>
      </c>
      <c r="C154" s="538"/>
    </row>
    <row r="155" spans="2:3" ht="409.6" x14ac:dyDescent="0">
      <c r="B155" t="str">
        <f>CONCATENATE(Resultados!F87,"-",Resultados!K87)</f>
        <v>W61-W62</v>
      </c>
      <c r="C155" s="538" t="str">
        <f>CONCATENATE(Resultados!F87,"-",Resultados!K87,"· ",IF(Resultados!H87&gt;Resultados!I87,1,IF(Resultados!H87&lt;Resultados!I87,2,IF(AND(Resultados!H87=Resultados!I87,Resultados!H87&lt;&gt;"",Resultados!I87&lt;&gt;""),"X",0))),"|",Resultados!H87,"-",Resultados!I87)</f>
        <v>W61-W62· 0|-</v>
      </c>
    </row>
    <row r="156" spans="2:3" ht="409.6" x14ac:dyDescent="0">
      <c r="C156" s="538"/>
    </row>
    <row r="157" spans="2:3" ht="18" x14ac:dyDescent="0">
      <c r="B157" s="7" t="s">
        <v>91</v>
      </c>
      <c r="C157" s="538"/>
    </row>
    <row r="158" spans="2:3" ht="409.6" x14ac:dyDescent="0">
      <c r="B158" t="s">
        <v>129</v>
      </c>
      <c r="C158" s="538" t="str">
        <f>Resultados!F89</f>
        <v>W64</v>
      </c>
    </row>
    <row r="159" spans="2:3" ht="409.6" x14ac:dyDescent="0">
      <c r="B159" t="s">
        <v>132</v>
      </c>
      <c r="C159" s="538" t="str">
        <f>Resultados!F90</f>
        <v>L64</v>
      </c>
    </row>
    <row r="160" spans="2:3" ht="409.6" x14ac:dyDescent="0">
      <c r="B160" t="s">
        <v>133</v>
      </c>
      <c r="C160" s="538" t="str">
        <f>Resultados!F91</f>
        <v>W63</v>
      </c>
    </row>
    <row r="161" spans="2:3" ht="409.6" x14ac:dyDescent="0">
      <c r="B161" t="s">
        <v>134</v>
      </c>
      <c r="C161" s="538" t="str">
        <f>Resultados!F93</f>
        <v>Escribe un jugador</v>
      </c>
    </row>
    <row r="162" spans="2:3" ht="409.6" x14ac:dyDescent="0">
      <c r="B162" t="s">
        <v>135</v>
      </c>
      <c r="C162" s="538" t="str">
        <f>Resultados!F94</f>
        <v>Escribe un jugador</v>
      </c>
    </row>
    <row r="163" spans="2:3" ht="409.6" x14ac:dyDescent="0">
      <c r="B163" t="s">
        <v>136</v>
      </c>
      <c r="C163" s="538" t="str">
        <f>Resultados!F95</f>
        <v>Escribe un jugador</v>
      </c>
    </row>
    <row r="164" spans="2:3" ht="409.6" x14ac:dyDescent="0">
      <c r="B164" t="s">
        <v>137</v>
      </c>
      <c r="C164" s="538" t="str">
        <f>Resultados!F97</f>
        <v>Escribe un jugador</v>
      </c>
    </row>
    <row r="165" spans="2:3" ht="409.6" x14ac:dyDescent="0">
      <c r="B165" t="s">
        <v>138</v>
      </c>
      <c r="C165" s="538" t="str">
        <f>Resultados!F98</f>
        <v>Escribe un jugador</v>
      </c>
    </row>
    <row r="166" spans="2:3" ht="409.6" x14ac:dyDescent="0">
      <c r="B166" t="s">
        <v>139</v>
      </c>
      <c r="C166" s="538" t="str">
        <f>Resultados!F99</f>
        <v>Escribe un jugador</v>
      </c>
    </row>
  </sheetData>
  <sheetProtection algorithmName="SHA-512" hashValue="b5j7mhc7BnOOtdG9PDxa20armz9xOx8boBfM5BwQOXfBbFPuJzjc8vejh1bUYExoH8RVsxRZJ6dRF5zv/0H24w==" saltValue="U8S95r0GGW0sm5322/SJsw==" spinCount="100000" sheet="1" objects="1" scenarios="1" selectLockedCells="1"/>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KW183"/>
  <sheetViews>
    <sheetView showGridLines="0" showRowColHeaders="0" topLeftCell="B1" workbookViewId="0">
      <selection activeCell="D3" sqref="D3"/>
    </sheetView>
  </sheetViews>
  <sheetFormatPr baseColWidth="10" defaultColWidth="0" defaultRowHeight="14.4" zeroHeight="1" x14ac:dyDescent="0.3"/>
  <cols>
    <col min="1" max="1" width="10.77734375" style="1" hidden="1" customWidth="1"/>
    <col min="2" max="2" width="2.44140625" style="1" customWidth="1"/>
    <col min="3" max="3" width="39.77734375" style="1" customWidth="1"/>
    <col min="4" max="4" width="8.44140625" style="1" bestFit="1" customWidth="1"/>
    <col min="5" max="5" width="9" style="1" customWidth="1"/>
    <col min="6" max="6" width="10.77734375" style="1" customWidth="1"/>
    <col min="7" max="7" width="23.6640625" style="1" customWidth="1"/>
    <col min="8" max="8" width="16.6640625" style="1" customWidth="1"/>
    <col min="9" max="9" width="1.33203125" style="1" customWidth="1"/>
    <col min="10" max="10" width="29.6640625" style="1" customWidth="1"/>
    <col min="11" max="11" width="3.6640625" style="1" customWidth="1"/>
    <col min="12" max="12" width="1.33203125" style="1" customWidth="1"/>
    <col min="13" max="13" width="29.6640625" style="76" customWidth="1"/>
    <col min="14" max="14" width="3.6640625" style="76" customWidth="1"/>
    <col min="15" max="15" width="0.77734375" style="76" customWidth="1"/>
    <col min="16" max="16" width="29.6640625" style="127" customWidth="1"/>
    <col min="17" max="17" width="3.6640625" style="127" customWidth="1"/>
    <col min="18" max="18" width="0.77734375" style="127" customWidth="1"/>
    <col min="19" max="19" width="28.6640625" style="127" customWidth="1"/>
    <col min="20" max="20" width="3.6640625" style="76" customWidth="1"/>
    <col min="21" max="21" width="0.77734375" style="76" customWidth="1"/>
    <col min="22" max="22" width="28.6640625" style="1" customWidth="1"/>
    <col min="23" max="23" width="3.6640625" style="1" customWidth="1"/>
    <col min="24" max="24" width="0.77734375" style="1" customWidth="1"/>
    <col min="25" max="25" width="28.6640625" style="1" customWidth="1"/>
    <col min="26" max="26" width="3.6640625" style="1" customWidth="1"/>
    <col min="27" max="27" width="0.77734375" style="1" customWidth="1"/>
    <col min="28" max="28" width="28.6640625" style="1" customWidth="1"/>
    <col min="29" max="29" width="3.6640625" style="1" customWidth="1"/>
    <col min="30" max="30" width="0.77734375" style="1" customWidth="1"/>
    <col min="31" max="31" width="28.6640625" style="1" customWidth="1"/>
    <col min="32" max="32" width="3.6640625" style="1" customWidth="1"/>
    <col min="33" max="33" width="0.77734375" style="1" customWidth="1"/>
    <col min="34" max="34" width="28.6640625" style="1" customWidth="1"/>
    <col min="35" max="35" width="3.6640625" style="1" customWidth="1"/>
    <col min="36" max="36" width="0.77734375" style="1" customWidth="1"/>
    <col min="37" max="37" width="28.6640625" style="1" customWidth="1"/>
    <col min="38" max="38" width="3.6640625" style="1" customWidth="1"/>
    <col min="39" max="39" width="0.77734375" style="1" customWidth="1"/>
    <col min="40" max="40" width="28.6640625" style="1" customWidth="1"/>
    <col min="41" max="41" width="3.6640625" style="1" customWidth="1"/>
    <col min="42" max="42" width="0.77734375" style="1" customWidth="1"/>
    <col min="43" max="43" width="28.6640625" style="1" customWidth="1"/>
    <col min="44" max="44" width="3.6640625" style="1" customWidth="1"/>
    <col min="45" max="45" width="0.77734375" style="1" customWidth="1"/>
    <col min="46" max="46" width="28.6640625" style="1" customWidth="1"/>
    <col min="47" max="47" width="3.6640625" style="1" customWidth="1"/>
    <col min="48" max="48" width="0.77734375" style="1" customWidth="1"/>
    <col min="49" max="49" width="28.6640625" style="1" customWidth="1"/>
    <col min="50" max="50" width="3.6640625" style="1" customWidth="1"/>
    <col min="51" max="51" width="0.77734375" style="1" customWidth="1"/>
    <col min="52" max="52" width="28.6640625" style="1" customWidth="1"/>
    <col min="53" max="53" width="3.6640625" style="1" customWidth="1"/>
    <col min="54" max="54" width="0.77734375" style="1" customWidth="1"/>
    <col min="55" max="55" width="28.6640625" style="1" customWidth="1"/>
    <col min="56" max="56" width="3.6640625" style="1" customWidth="1"/>
    <col min="57" max="57" width="0.77734375" style="1" customWidth="1"/>
    <col min="58" max="58" width="28.6640625" style="1" customWidth="1"/>
    <col min="59" max="59" width="3.6640625" style="1" customWidth="1"/>
    <col min="60" max="60" width="0.77734375" style="1" customWidth="1"/>
    <col min="61" max="61" width="28.6640625" style="1" customWidth="1"/>
    <col min="62" max="62" width="3.6640625" style="1" customWidth="1"/>
    <col min="63" max="63" width="0.77734375" style="1" customWidth="1"/>
    <col min="64" max="64" width="28.6640625" style="1" customWidth="1"/>
    <col min="65" max="65" width="3.6640625" style="1" customWidth="1"/>
    <col min="66" max="66" width="0.77734375" style="1" customWidth="1"/>
    <col min="67" max="67" width="28.6640625" style="1" customWidth="1"/>
    <col min="68" max="68" width="3.6640625" style="1" customWidth="1"/>
    <col min="69" max="69" width="0.77734375" style="1" customWidth="1"/>
    <col min="70" max="70" width="28.6640625" style="1" customWidth="1"/>
    <col min="71" max="71" width="3.6640625" style="1" customWidth="1"/>
    <col min="72" max="72" width="0.77734375" style="1" customWidth="1"/>
    <col min="73" max="73" width="28.6640625" style="1" customWidth="1"/>
    <col min="74" max="74" width="3.6640625" style="1" customWidth="1"/>
    <col min="75" max="75" width="0.77734375" style="1" customWidth="1"/>
    <col min="76" max="76" width="28.6640625" style="1" customWidth="1"/>
    <col min="77" max="77" width="3.6640625" style="1" customWidth="1"/>
    <col min="78" max="78" width="0.77734375" style="1" customWidth="1"/>
    <col min="79" max="79" width="28.6640625" style="1" customWidth="1"/>
    <col min="80" max="80" width="3.6640625" style="1" customWidth="1"/>
    <col min="81" max="81" width="0.77734375" style="1" customWidth="1"/>
    <col min="82" max="82" width="28.6640625" style="1" customWidth="1"/>
    <col min="83" max="83" width="3.6640625" style="1" customWidth="1"/>
    <col min="84" max="84" width="0.77734375" style="1" customWidth="1"/>
    <col min="85" max="85" width="28.6640625" style="1" customWidth="1"/>
    <col min="86" max="86" width="3.6640625" style="1" customWidth="1"/>
    <col min="87" max="87" width="0.77734375" style="1" customWidth="1"/>
    <col min="88" max="88" width="28.6640625" style="1" customWidth="1"/>
    <col min="89" max="89" width="3.6640625" style="1" customWidth="1"/>
    <col min="90" max="90" width="0.77734375" style="1" customWidth="1"/>
    <col min="91" max="91" width="28.6640625" style="1" customWidth="1"/>
    <col min="92" max="92" width="3.6640625" style="1" customWidth="1"/>
    <col min="93" max="93" width="0.77734375" style="1" customWidth="1"/>
    <col min="94" max="94" width="28.6640625" style="1" customWidth="1"/>
    <col min="95" max="95" width="3.6640625" style="1" customWidth="1"/>
    <col min="96" max="96" width="0.77734375" style="1" customWidth="1"/>
    <col min="97" max="97" width="28.6640625" style="1" customWidth="1"/>
    <col min="98" max="98" width="3.6640625" style="1" customWidth="1"/>
    <col min="99" max="99" width="0.77734375" style="1" customWidth="1"/>
    <col min="100" max="100" width="28.6640625" style="1" customWidth="1"/>
    <col min="101" max="101" width="3.6640625" style="1" customWidth="1"/>
    <col min="102" max="102" width="0.77734375" style="1" customWidth="1"/>
    <col min="103" max="103" width="28.6640625" style="1" customWidth="1"/>
    <col min="104" max="104" width="3.6640625" style="1" customWidth="1"/>
    <col min="105" max="105" width="0.77734375" style="1" customWidth="1"/>
    <col min="106" max="106" width="28.6640625" style="1" customWidth="1"/>
    <col min="107" max="107" width="3.6640625" style="1" customWidth="1"/>
    <col min="108" max="108" width="0.77734375" style="1" customWidth="1"/>
    <col min="109" max="109" width="28.6640625" style="1" customWidth="1"/>
    <col min="110" max="110" width="3.6640625" style="1" customWidth="1"/>
    <col min="111" max="111" width="0.77734375" style="1" customWidth="1"/>
    <col min="112" max="112" width="28.6640625" style="1" customWidth="1"/>
    <col min="113" max="113" width="3.6640625" style="1" customWidth="1"/>
    <col min="114" max="114" width="0.77734375" style="1" customWidth="1"/>
    <col min="115" max="115" width="28.6640625" style="1" customWidth="1"/>
    <col min="116" max="116" width="3.6640625" style="1" customWidth="1"/>
    <col min="117" max="117" width="0.77734375" style="1" customWidth="1"/>
    <col min="118" max="118" width="28.6640625" style="1" customWidth="1"/>
    <col min="119" max="119" width="3.6640625" style="1" customWidth="1"/>
    <col min="120" max="120" width="0.77734375" style="1" customWidth="1"/>
    <col min="121" max="121" width="28.6640625" style="1" customWidth="1"/>
    <col min="122" max="122" width="3.6640625" style="1" customWidth="1"/>
    <col min="123" max="123" width="0.77734375" style="1" customWidth="1"/>
    <col min="124" max="124" width="28.6640625" style="1" customWidth="1"/>
    <col min="125" max="125" width="3.6640625" style="1" customWidth="1"/>
    <col min="126" max="126" width="0.77734375" style="1" customWidth="1"/>
    <col min="127" max="127" width="28.6640625" style="1" customWidth="1"/>
    <col min="128" max="128" width="3.6640625" style="1" customWidth="1"/>
    <col min="129" max="129" width="0.77734375" style="1" customWidth="1"/>
    <col min="130" max="130" width="28.6640625" style="1" customWidth="1"/>
    <col min="131" max="131" width="3.6640625" style="1" customWidth="1"/>
    <col min="132" max="132" width="0.77734375" style="1" customWidth="1"/>
    <col min="133" max="133" width="28.6640625" style="1" customWidth="1"/>
    <col min="134" max="134" width="3.6640625" style="1" customWidth="1"/>
    <col min="135" max="135" width="0.77734375" style="1" customWidth="1"/>
    <col min="136" max="136" width="28.6640625" style="1" customWidth="1"/>
    <col min="137" max="137" width="3.6640625" style="1" customWidth="1"/>
    <col min="138" max="138" width="0.77734375" style="1" customWidth="1"/>
    <col min="139" max="139" width="28.6640625" style="1" customWidth="1"/>
    <col min="140" max="140" width="3.6640625" style="1" customWidth="1"/>
    <col min="141" max="141" width="0.77734375" style="1" customWidth="1"/>
    <col min="142" max="142" width="28.6640625" style="1" customWidth="1"/>
    <col min="143" max="143" width="3.6640625" style="1" customWidth="1"/>
    <col min="144" max="144" width="0.77734375" style="1" customWidth="1"/>
    <col min="145" max="145" width="28.6640625" style="1" customWidth="1"/>
    <col min="146" max="146" width="3.6640625" style="1" customWidth="1"/>
    <col min="147" max="147" width="0.77734375" style="1" customWidth="1"/>
    <col min="148" max="148" width="28.6640625" style="1" customWidth="1"/>
    <col min="149" max="149" width="3.6640625" style="1" customWidth="1"/>
    <col min="150" max="150" width="0.77734375" style="1" customWidth="1"/>
    <col min="151" max="151" width="28.6640625" style="1" customWidth="1"/>
    <col min="152" max="152" width="3.6640625" style="1" customWidth="1"/>
    <col min="153" max="153" width="0.77734375" style="1" customWidth="1"/>
    <col min="154" max="154" width="28.6640625" style="1" customWidth="1"/>
    <col min="155" max="155" width="3.6640625" style="1" customWidth="1"/>
    <col min="156" max="156" width="0.77734375" style="1" customWidth="1"/>
    <col min="157" max="157" width="28.6640625" style="1" customWidth="1"/>
    <col min="158" max="158" width="3.6640625" style="1" customWidth="1"/>
    <col min="159" max="159" width="0.77734375" style="1" customWidth="1"/>
    <col min="160" max="160" width="10.77734375" style="1" hidden="1" customWidth="1"/>
    <col min="161" max="309" width="0" style="1" hidden="1" customWidth="1"/>
    <col min="310" max="16384" width="10.77734375" style="1" hidden="1"/>
  </cols>
  <sheetData>
    <row r="1" spans="1:159" s="128" customFormat="1" ht="31.05" customHeight="1" x14ac:dyDescent="0.3">
      <c r="E1" s="152"/>
      <c r="F1" s="152"/>
      <c r="G1" s="152"/>
      <c r="H1" s="152"/>
      <c r="I1" s="152"/>
      <c r="J1" s="155" t="e">
        <f ca="1">RANK(J5,OFFSET($J$5,0,0,1,$D$3*3),0)</f>
        <v>#REF!</v>
      </c>
      <c r="K1" s="152"/>
      <c r="L1" s="161"/>
      <c r="M1" s="133" t="e">
        <f ca="1">RANK(M5,OFFSET($J$5,0,0,1,$D$3*3),0)</f>
        <v>#REF!</v>
      </c>
      <c r="N1" s="133"/>
      <c r="O1" s="133"/>
      <c r="P1" s="133" t="e">
        <f ca="1">RANK(P5,OFFSET($J$5,0,0,1,$D$3*3),0)</f>
        <v>#REF!</v>
      </c>
      <c r="Q1" s="133"/>
      <c r="R1" s="133"/>
      <c r="S1" s="133" t="e">
        <f ca="1">RANK(S5,OFFSET($J$5,0,0,1,$D$3*3),0)</f>
        <v>#REF!</v>
      </c>
      <c r="T1" s="133"/>
      <c r="U1" s="133"/>
      <c r="V1" s="133" t="e">
        <f ca="1">RANK(V5,OFFSET($J$5,0,0,1,$D$3*3),0)</f>
        <v>#REF!</v>
      </c>
      <c r="W1" s="133"/>
      <c r="X1" s="133"/>
      <c r="Y1" s="133" t="e">
        <f ca="1">RANK(Y5,OFFSET($J$5,0,0,1,$D$3*3),0)</f>
        <v>#REF!</v>
      </c>
      <c r="Z1" s="133"/>
      <c r="AA1" s="133"/>
      <c r="AB1" s="133" t="e">
        <f ca="1">RANK(AB5,OFFSET($J$5,0,0,1,$D$3*3),0)</f>
        <v>#REF!</v>
      </c>
      <c r="AC1" s="133"/>
      <c r="AD1" s="133"/>
      <c r="AE1" s="133" t="e">
        <f ca="1">RANK(AE5,OFFSET($J$5,0,0,1,$D$3*3),0)</f>
        <v>#REF!</v>
      </c>
      <c r="AF1" s="133"/>
      <c r="AG1" s="133"/>
      <c r="AH1" s="133" t="e">
        <f ca="1">RANK(AH5,OFFSET($J$5,0,0,1,$D$3*3),0)</f>
        <v>#REF!</v>
      </c>
      <c r="AI1" s="133"/>
      <c r="AJ1" s="133"/>
      <c r="AK1" s="133" t="e">
        <f ca="1">RANK(AK5,OFFSET($J$5,0,0,1,$D$3*3),0)</f>
        <v>#REF!</v>
      </c>
      <c r="AL1" s="133"/>
      <c r="AM1" s="133"/>
      <c r="AN1" s="133" t="e">
        <f ca="1">RANK(AN5,OFFSET($J$5,0,0,1,$D$3*3),0)</f>
        <v>#REF!</v>
      </c>
      <c r="AO1" s="133"/>
      <c r="AP1" s="133"/>
      <c r="AQ1" s="133" t="e">
        <f ca="1">RANK(AQ5,OFFSET($J$5,0,0,1,$D$3*3),0)</f>
        <v>#REF!</v>
      </c>
      <c r="AR1" s="133"/>
      <c r="AS1" s="133"/>
      <c r="AT1" s="133" t="e">
        <f ca="1">RANK(AT5,OFFSET($J$5,0,0,1,$D$3*3),0)</f>
        <v>#REF!</v>
      </c>
      <c r="AU1" s="133"/>
      <c r="AV1" s="133"/>
      <c r="AW1" s="133" t="e">
        <f ca="1">RANK(AW5,OFFSET($J$5,0,0,1,$D$3*3),0)</f>
        <v>#REF!</v>
      </c>
      <c r="AX1" s="133"/>
      <c r="AY1" s="133"/>
      <c r="AZ1" s="133" t="e">
        <f ca="1">RANK(AZ5,OFFSET($J$5,0,0,1,$D$3*3),0)</f>
        <v>#REF!</v>
      </c>
      <c r="BA1" s="133"/>
      <c r="BB1" s="133"/>
      <c r="BC1" s="133" t="e">
        <f ca="1">RANK(BC5,OFFSET($J$5,0,0,1,$D$3*3),0)</f>
        <v>#REF!</v>
      </c>
      <c r="BD1" s="133"/>
      <c r="BE1" s="133"/>
      <c r="BF1" s="133" t="e">
        <f ca="1">RANK(BF5,OFFSET($J$5,0,0,1,$D$3*3),0)</f>
        <v>#REF!</v>
      </c>
      <c r="BG1" s="133"/>
      <c r="BH1" s="133"/>
      <c r="BI1" s="133" t="e">
        <f ca="1">RANK(BI5,OFFSET($J$5,0,0,1,$D$3*3),0)</f>
        <v>#REF!</v>
      </c>
      <c r="BJ1" s="133"/>
      <c r="BK1" s="133"/>
      <c r="BL1" s="133" t="e">
        <f ca="1">RANK(BL5,OFFSET($J$5,0,0,1,$D$3*3),0)</f>
        <v>#REF!</v>
      </c>
      <c r="BM1" s="133"/>
      <c r="BN1" s="133"/>
      <c r="BO1" s="133" t="e">
        <f ca="1">RANK(BO5,OFFSET($J$5,0,0,1,$D$3*3),0)</f>
        <v>#REF!</v>
      </c>
      <c r="BP1" s="133"/>
      <c r="BQ1" s="133"/>
      <c r="BR1" s="133" t="e">
        <f ca="1">RANK(BR5,OFFSET($J$5,0,0,1,$D$3*3),0)</f>
        <v>#REF!</v>
      </c>
      <c r="BS1" s="133"/>
      <c r="BT1" s="133"/>
      <c r="BU1" s="133" t="e">
        <f ca="1">RANK(BU5,OFFSET($J$5,0,0,1,$D$3*3),0)</f>
        <v>#REF!</v>
      </c>
      <c r="BV1" s="133"/>
      <c r="BW1" s="133"/>
      <c r="BX1" s="133" t="e">
        <f ca="1">RANK(BX5,OFFSET($J$5,0,0,1,$D$3*3),0)</f>
        <v>#REF!</v>
      </c>
      <c r="BY1" s="133"/>
      <c r="BZ1" s="133"/>
      <c r="CA1" s="133" t="e">
        <f ca="1">RANK(CA5,OFFSET($J$5,0,0,1,$D$3*3),0)</f>
        <v>#REF!</v>
      </c>
      <c r="CB1" s="133"/>
      <c r="CC1" s="133"/>
      <c r="CD1" s="133" t="e">
        <f ca="1">RANK(CD5,OFFSET($J$5,0,0,1,$D$3*3),0)</f>
        <v>#REF!</v>
      </c>
      <c r="CE1" s="133"/>
      <c r="CF1" s="133"/>
      <c r="CG1" s="133" t="e">
        <f ca="1">RANK(CG5,OFFSET($J$5,0,0,1,$D$3*3),0)</f>
        <v>#REF!</v>
      </c>
      <c r="CH1" s="133"/>
      <c r="CI1" s="133"/>
      <c r="CJ1" s="133" t="e">
        <f ca="1">RANK(CJ5,OFFSET($J$5,0,0,1,$D$3*3),0)</f>
        <v>#REF!</v>
      </c>
      <c r="CK1" s="133"/>
      <c r="CL1" s="133"/>
      <c r="CM1" s="133" t="e">
        <f ca="1">RANK(CM5,OFFSET($J$5,0,0,1,$D$3*3),0)</f>
        <v>#REF!</v>
      </c>
      <c r="CN1" s="133"/>
      <c r="CO1" s="133"/>
      <c r="CP1" s="133" t="e">
        <f ca="1">RANK(CP5,OFFSET($J$5,0,0,1,$D$3*3),0)</f>
        <v>#REF!</v>
      </c>
      <c r="CQ1" s="133"/>
      <c r="CR1" s="133"/>
      <c r="CS1" s="133" t="e">
        <f ca="1">RANK(CS5,OFFSET($J$5,0,0,1,$D$3*3),0)</f>
        <v>#REF!</v>
      </c>
      <c r="CT1" s="133"/>
      <c r="CU1" s="133"/>
      <c r="CV1" s="133" t="e">
        <f ca="1">RANK(CV5,OFFSET($J$5,0,0,1,$D$3*3),0)</f>
        <v>#REF!</v>
      </c>
      <c r="CW1" s="133"/>
      <c r="CX1" s="133"/>
      <c r="CY1" s="133" t="e">
        <f ca="1">RANK(CY5,OFFSET($J$5,0,0,1,$D$3*3),0)</f>
        <v>#REF!</v>
      </c>
      <c r="CZ1" s="133"/>
      <c r="DA1" s="133"/>
      <c r="DB1" s="133" t="e">
        <f ca="1">RANK(DB5,OFFSET($J$5,0,0,1,$D$3*3),0)</f>
        <v>#REF!</v>
      </c>
      <c r="DC1" s="133"/>
      <c r="DD1" s="133"/>
      <c r="DE1" s="133" t="e">
        <f ca="1">RANK(DE5,OFFSET($J$5,0,0,1,$D$3*3),0)</f>
        <v>#REF!</v>
      </c>
      <c r="DF1" s="133"/>
      <c r="DG1" s="133"/>
      <c r="DH1" s="133" t="e">
        <f ca="1">RANK(DH5,OFFSET($J$5,0,0,1,$D$3*3),0)</f>
        <v>#REF!</v>
      </c>
      <c r="DI1" s="133"/>
      <c r="DJ1" s="133"/>
      <c r="DK1" s="133" t="e">
        <f ca="1">RANK(DK5,OFFSET($J$5,0,0,1,$D$3*3),0)</f>
        <v>#REF!</v>
      </c>
      <c r="DL1" s="133"/>
      <c r="DM1" s="133"/>
      <c r="DN1" s="133" t="e">
        <f ca="1">RANK(DN5,OFFSET($J$5,0,0,1,$D$3*3),0)</f>
        <v>#REF!</v>
      </c>
      <c r="DO1" s="133"/>
      <c r="DP1" s="133"/>
      <c r="DQ1" s="133" t="e">
        <f ca="1">RANK(DQ5,OFFSET($J$5,0,0,1,$D$3*3),0)</f>
        <v>#REF!</v>
      </c>
      <c r="DR1" s="133"/>
      <c r="DS1" s="133"/>
      <c r="DT1" s="133" t="e">
        <f ca="1">RANK(DT5,OFFSET($J$5,0,0,1,$D$3*3),0)</f>
        <v>#REF!</v>
      </c>
      <c r="DU1" s="133"/>
      <c r="DV1" s="133"/>
      <c r="DW1" s="133" t="e">
        <f ca="1">RANK(DW5,OFFSET($J$5,0,0,1,$D$3*3),0)</f>
        <v>#REF!</v>
      </c>
      <c r="DX1" s="133"/>
      <c r="DY1" s="133"/>
      <c r="DZ1" s="133" t="e">
        <f ca="1">RANK(DZ5,OFFSET($J$5,0,0,1,$D$3*3),0)</f>
        <v>#REF!</v>
      </c>
      <c r="EA1" s="133"/>
      <c r="EB1" s="133"/>
      <c r="EC1" s="133" t="e">
        <f ca="1">RANK(EC5,OFFSET($J$5,0,0,1,$D$3*3),0)</f>
        <v>#REF!</v>
      </c>
      <c r="ED1" s="133"/>
      <c r="EE1" s="133"/>
      <c r="EF1" s="133" t="e">
        <f ca="1">RANK(EF5,OFFSET($J$5,0,0,1,$D$3*3),0)</f>
        <v>#REF!</v>
      </c>
      <c r="EG1" s="133"/>
      <c r="EH1" s="133"/>
      <c r="EI1" s="133" t="e">
        <f ca="1">RANK(EI5,OFFSET($J$5,0,0,1,$D$3*3),0)</f>
        <v>#REF!</v>
      </c>
      <c r="EJ1" s="133"/>
      <c r="EK1" s="133"/>
      <c r="EL1" s="133" t="e">
        <f ca="1">RANK(EL5,OFFSET($J$5,0,0,1,$D$3*3),0)</f>
        <v>#REF!</v>
      </c>
      <c r="EM1" s="133"/>
      <c r="EN1" s="133"/>
      <c r="EO1" s="133" t="e">
        <f ca="1">RANK(EO5,OFFSET($J$5,0,0,1,$D$3*3),0)</f>
        <v>#REF!</v>
      </c>
      <c r="EP1" s="133"/>
      <c r="EQ1" s="133"/>
      <c r="ER1" s="133" t="e">
        <f ca="1">RANK(ER5,OFFSET($J$5,0,0,1,$D$3*3),0)</f>
        <v>#REF!</v>
      </c>
      <c r="ES1" s="133"/>
      <c r="ET1" s="133"/>
      <c r="EU1" s="133" t="e">
        <f ca="1">RANK(EU5,OFFSET($J$5,0,0,1,$D$3*3),0)</f>
        <v>#REF!</v>
      </c>
      <c r="EV1" s="133"/>
      <c r="EW1" s="133"/>
      <c r="EX1" s="133" t="e">
        <f ca="1">RANK(EX5,OFFSET($J$5,0,0,1,$D$3*3),0)</f>
        <v>#REF!</v>
      </c>
      <c r="EY1" s="133"/>
      <c r="EZ1" s="133"/>
      <c r="FA1" s="133" t="e">
        <f ca="1">RANK(FA5,OFFSET($J$5,0,0,1,$D$3*3),0)</f>
        <v>#REF!</v>
      </c>
      <c r="FB1" s="133"/>
      <c r="FC1" s="133"/>
    </row>
    <row r="2" spans="1:159" s="128" customFormat="1" x14ac:dyDescent="0.3">
      <c r="A2" s="149"/>
      <c r="B2" s="149"/>
      <c r="C2" s="149"/>
      <c r="D2" s="149"/>
      <c r="E2" s="149"/>
      <c r="F2" s="149"/>
      <c r="G2" s="149"/>
      <c r="H2" s="149"/>
      <c r="I2" s="149"/>
      <c r="J2" s="155" t="e">
        <f ca="1">RANK(J4,OFFSET($J$4,0,0,1,$D$3*3),0)</f>
        <v>#REF!</v>
      </c>
      <c r="K2" s="149"/>
      <c r="L2" s="149"/>
      <c r="M2" s="133" t="e">
        <f ca="1">RANK(M4,OFFSET($J$4,0,0,1,$D$3*3),0)</f>
        <v>#REF!</v>
      </c>
      <c r="N2" s="133"/>
      <c r="O2" s="133"/>
      <c r="P2" s="133" t="e">
        <f ca="1">RANK(P4,OFFSET($J$4,0,0,1,$D$3*3),0)</f>
        <v>#REF!</v>
      </c>
      <c r="Q2" s="133"/>
      <c r="R2" s="133"/>
      <c r="S2" s="133" t="e">
        <f ca="1">RANK(S4,OFFSET($J$4,0,0,1,$D$3*3),0)</f>
        <v>#REF!</v>
      </c>
      <c r="T2" s="133"/>
      <c r="U2" s="133"/>
      <c r="V2" s="133" t="e">
        <f ca="1">RANK(V4,OFFSET($J$4,0,0,1,$D$3*3),0)</f>
        <v>#REF!</v>
      </c>
      <c r="W2" s="133"/>
      <c r="X2" s="133"/>
      <c r="Y2" s="133" t="e">
        <f ca="1">RANK(Y4,OFFSET($J$4,0,0,1,$D$3*3),0)</f>
        <v>#REF!</v>
      </c>
      <c r="Z2" s="133"/>
      <c r="AA2" s="133"/>
      <c r="AB2" s="133" t="e">
        <f ca="1">RANK(AB4,OFFSET($J$4,0,0,1,$D$3*3),0)</f>
        <v>#REF!</v>
      </c>
      <c r="AC2" s="133"/>
      <c r="AD2" s="133"/>
      <c r="AE2" s="133" t="e">
        <f ca="1">RANK(AE4,OFFSET($J$4,0,0,1,$D$3*3),0)</f>
        <v>#REF!</v>
      </c>
      <c r="AF2" s="133"/>
      <c r="AG2" s="133"/>
      <c r="AH2" s="133" t="e">
        <f ca="1">RANK(AH4,OFFSET($J$4,0,0,1,$D$3*3),0)</f>
        <v>#REF!</v>
      </c>
      <c r="AI2" s="133"/>
      <c r="AJ2" s="133"/>
      <c r="AK2" s="133" t="e">
        <f ca="1">RANK(AK4,OFFSET($J$4,0,0,1,$D$3*3),0)</f>
        <v>#REF!</v>
      </c>
      <c r="AL2" s="133"/>
      <c r="AM2" s="133"/>
      <c r="AN2" s="133" t="e">
        <f ca="1">RANK(AN4,OFFSET($J$4,0,0,1,$D$3*3),0)</f>
        <v>#REF!</v>
      </c>
      <c r="AO2" s="133"/>
      <c r="AP2" s="133"/>
      <c r="AQ2" s="133" t="e">
        <f ca="1">RANK(AQ4,OFFSET($J$4,0,0,1,$D$3*3),0)</f>
        <v>#REF!</v>
      </c>
      <c r="AR2" s="133"/>
      <c r="AS2" s="133"/>
      <c r="AT2" s="133" t="e">
        <f ca="1">RANK(AT4,OFFSET($J$4,0,0,1,$D$3*3),0)</f>
        <v>#REF!</v>
      </c>
      <c r="AU2" s="133"/>
      <c r="AV2" s="133"/>
      <c r="AW2" s="133" t="e">
        <f ca="1">RANK(AW4,OFFSET($J$4,0,0,1,$D$3*3),0)</f>
        <v>#REF!</v>
      </c>
      <c r="AX2" s="133"/>
      <c r="AY2" s="133"/>
      <c r="AZ2" s="133" t="e">
        <f ca="1">RANK(AZ4,OFFSET($J$4,0,0,1,$D$3*3),0)</f>
        <v>#REF!</v>
      </c>
      <c r="BA2" s="133"/>
      <c r="BB2" s="133"/>
      <c r="BC2" s="133" t="e">
        <f ca="1">RANK(BC4,OFFSET($J$4,0,0,1,$D$3*3),0)</f>
        <v>#REF!</v>
      </c>
      <c r="BD2" s="133"/>
      <c r="BE2" s="133"/>
      <c r="BF2" s="133" t="e">
        <f ca="1">RANK(BF4,OFFSET($J$4,0,0,1,$D$3*3),0)</f>
        <v>#REF!</v>
      </c>
      <c r="BG2" s="133"/>
      <c r="BH2" s="133"/>
      <c r="BI2" s="133" t="e">
        <f ca="1">RANK(BI4,OFFSET($J$4,0,0,1,$D$3*3),0)</f>
        <v>#REF!</v>
      </c>
      <c r="BJ2" s="133"/>
      <c r="BK2" s="133"/>
      <c r="BL2" s="133" t="e">
        <f ca="1">RANK(BL4,OFFSET($J$4,0,0,1,$D$3*3),0)</f>
        <v>#REF!</v>
      </c>
      <c r="BM2" s="133"/>
      <c r="BN2" s="133"/>
      <c r="BO2" s="133" t="e">
        <f ca="1">RANK(BO4,OFFSET($J$4,0,0,1,$D$3*3),0)</f>
        <v>#REF!</v>
      </c>
      <c r="BP2" s="133"/>
      <c r="BQ2" s="133"/>
      <c r="BR2" s="133" t="e">
        <f ca="1">RANK(BR4,OFFSET($J$4,0,0,1,$D$3*3),0)</f>
        <v>#REF!</v>
      </c>
      <c r="BS2" s="133"/>
      <c r="BT2" s="133"/>
      <c r="BU2" s="133" t="e">
        <f ca="1">RANK(BU4,OFFSET($J$4,0,0,1,$D$3*3),0)</f>
        <v>#REF!</v>
      </c>
      <c r="BV2" s="133"/>
      <c r="BW2" s="133"/>
      <c r="BX2" s="133" t="e">
        <f ca="1">RANK(BX4,OFFSET($J$4,0,0,1,$D$3*3),0)</f>
        <v>#REF!</v>
      </c>
      <c r="BY2" s="133"/>
      <c r="BZ2" s="133"/>
      <c r="CA2" s="133" t="e">
        <f ca="1">RANK(CA4,OFFSET($J$4,0,0,1,$D$3*3),0)</f>
        <v>#REF!</v>
      </c>
      <c r="CB2" s="133"/>
      <c r="CC2" s="133"/>
      <c r="CD2" s="133" t="e">
        <f ca="1">RANK(CD4,OFFSET($J$4,0,0,1,$D$3*3),0)</f>
        <v>#REF!</v>
      </c>
      <c r="CE2" s="133"/>
      <c r="CF2" s="133"/>
      <c r="CG2" s="133" t="e">
        <f ca="1">RANK(CG4,OFFSET($J$4,0,0,1,$D$3*3),0)</f>
        <v>#REF!</v>
      </c>
      <c r="CH2" s="133"/>
      <c r="CI2" s="133"/>
      <c r="CJ2" s="133" t="e">
        <f ca="1">RANK(CJ4,OFFSET($J$4,0,0,1,$D$3*3),0)</f>
        <v>#REF!</v>
      </c>
      <c r="CK2" s="133"/>
      <c r="CL2" s="133"/>
      <c r="CM2" s="133" t="e">
        <f ca="1">RANK(CM4,OFFSET($J$4,0,0,1,$D$3*3),0)</f>
        <v>#REF!</v>
      </c>
      <c r="CN2" s="133"/>
      <c r="CO2" s="133"/>
      <c r="CP2" s="133" t="e">
        <f ca="1">RANK(CP4,OFFSET($J$4,0,0,1,$D$3*3),0)</f>
        <v>#REF!</v>
      </c>
      <c r="CQ2" s="133"/>
      <c r="CR2" s="133"/>
      <c r="CS2" s="133" t="e">
        <f ca="1">RANK(CS4,OFFSET($J$4,0,0,1,$D$3*3),0)</f>
        <v>#REF!</v>
      </c>
      <c r="CT2" s="133"/>
      <c r="CU2" s="133"/>
      <c r="CV2" s="133" t="e">
        <f ca="1">RANK(CV4,OFFSET($J$4,0,0,1,$D$3*3),0)</f>
        <v>#REF!</v>
      </c>
      <c r="CW2" s="133"/>
      <c r="CX2" s="133"/>
      <c r="CY2" s="133" t="e">
        <f ca="1">RANK(CY4,OFFSET($J$4,0,0,1,$D$3*3),0)</f>
        <v>#REF!</v>
      </c>
      <c r="CZ2" s="133"/>
      <c r="DA2" s="133"/>
      <c r="DB2" s="133" t="e">
        <f ca="1">RANK(DB4,OFFSET($J$4,0,0,1,$D$3*3),0)</f>
        <v>#REF!</v>
      </c>
      <c r="DC2" s="133"/>
      <c r="DD2" s="133"/>
      <c r="DE2" s="133" t="e">
        <f ca="1">RANK(DE4,OFFSET($J$4,0,0,1,$D$3*3),0)</f>
        <v>#REF!</v>
      </c>
      <c r="DF2" s="133"/>
      <c r="DG2" s="133"/>
      <c r="DH2" s="133" t="e">
        <f ca="1">RANK(DH4,OFFSET($J$4,0,0,1,$D$3*3),0)</f>
        <v>#REF!</v>
      </c>
      <c r="DI2" s="133"/>
      <c r="DJ2" s="133"/>
      <c r="DK2" s="133" t="e">
        <f ca="1">RANK(DK4,OFFSET($J$4,0,0,1,$D$3*3),0)</f>
        <v>#REF!</v>
      </c>
      <c r="DL2" s="133"/>
      <c r="DM2" s="133"/>
      <c r="DN2" s="133" t="e">
        <f ca="1">RANK(DN4,OFFSET($J$4,0,0,1,$D$3*3),0)</f>
        <v>#REF!</v>
      </c>
      <c r="DO2" s="133"/>
      <c r="DP2" s="133"/>
      <c r="DQ2" s="133" t="e">
        <f ca="1">RANK(DQ4,OFFSET($J$4,0,0,1,$D$3*3),0)</f>
        <v>#REF!</v>
      </c>
      <c r="DR2" s="133"/>
      <c r="DS2" s="133"/>
      <c r="DT2" s="133" t="e">
        <f ca="1">RANK(DT4,OFFSET($J$4,0,0,1,$D$3*3),0)</f>
        <v>#REF!</v>
      </c>
      <c r="DU2" s="133"/>
      <c r="DV2" s="133"/>
      <c r="DW2" s="133" t="e">
        <f ca="1">RANK(DW4,OFFSET($J$4,0,0,1,$D$3*3),0)</f>
        <v>#REF!</v>
      </c>
      <c r="DX2" s="133"/>
      <c r="DY2" s="133"/>
      <c r="DZ2" s="133" t="e">
        <f ca="1">RANK(DZ4,OFFSET($J$4,0,0,1,$D$3*3),0)</f>
        <v>#REF!</v>
      </c>
      <c r="EA2" s="133"/>
      <c r="EB2" s="133"/>
      <c r="EC2" s="133" t="e">
        <f ca="1">RANK(EC4,OFFSET($J$4,0,0,1,$D$3*3),0)</f>
        <v>#REF!</v>
      </c>
      <c r="ED2" s="133"/>
      <c r="EE2" s="133"/>
      <c r="EF2" s="133" t="e">
        <f ca="1">RANK(EF4,OFFSET($J$4,0,0,1,$D$3*3),0)</f>
        <v>#REF!</v>
      </c>
      <c r="EG2" s="133"/>
      <c r="EH2" s="133"/>
      <c r="EI2" s="133" t="e">
        <f ca="1">RANK(EI4,OFFSET($J$4,0,0,1,$D$3*3),0)</f>
        <v>#REF!</v>
      </c>
      <c r="EJ2" s="133"/>
      <c r="EK2" s="133"/>
      <c r="EL2" s="133" t="e">
        <f ca="1">RANK(EL4,OFFSET($J$4,0,0,1,$D$3*3),0)</f>
        <v>#REF!</v>
      </c>
      <c r="EM2" s="133"/>
      <c r="EN2" s="133"/>
      <c r="EO2" s="133" t="e">
        <f ca="1">RANK(EO4,OFFSET($J$4,0,0,1,$D$3*3),0)</f>
        <v>#REF!</v>
      </c>
      <c r="EP2" s="133"/>
      <c r="EQ2" s="133"/>
      <c r="ER2" s="133" t="e">
        <f ca="1">RANK(ER4,OFFSET($J$4,0,0,1,$D$3*3),0)</f>
        <v>#REF!</v>
      </c>
      <c r="ES2" s="133"/>
      <c r="ET2" s="133"/>
      <c r="EU2" s="133" t="e">
        <f ca="1">RANK(EU4,OFFSET($J$4,0,0,1,$D$3*3),0)</f>
        <v>#REF!</v>
      </c>
      <c r="EV2" s="133"/>
      <c r="EW2" s="133"/>
      <c r="EX2" s="133" t="e">
        <f ca="1">RANK(EX4,OFFSET($J$4,0,0,1,$D$3*3),0)</f>
        <v>#REF!</v>
      </c>
      <c r="EY2" s="133"/>
      <c r="EZ2" s="133"/>
      <c r="FA2" s="133" t="e">
        <f ca="1">RANK(FA4,OFFSET($J$4,0,0,1,$D$3*3),0)</f>
        <v>#REF!</v>
      </c>
      <c r="FB2" s="133"/>
      <c r="FC2" s="133"/>
    </row>
    <row r="3" spans="1:159" s="73" customFormat="1" ht="21" x14ac:dyDescent="0.3">
      <c r="C3" s="151" t="s">
        <v>179</v>
      </c>
      <c r="D3" s="129"/>
      <c r="G3" s="631" t="s">
        <v>250</v>
      </c>
      <c r="H3" s="632"/>
      <c r="J3" s="181" t="s">
        <v>196</v>
      </c>
      <c r="K3" s="147"/>
      <c r="L3" s="153">
        <v>1</v>
      </c>
      <c r="M3" s="182" t="s">
        <v>197</v>
      </c>
      <c r="N3" s="134"/>
      <c r="O3" s="135">
        <v>2</v>
      </c>
      <c r="P3" s="182" t="s">
        <v>198</v>
      </c>
      <c r="Q3" s="134"/>
      <c r="R3" s="135">
        <v>3</v>
      </c>
      <c r="S3" s="182" t="s">
        <v>199</v>
      </c>
      <c r="T3" s="134"/>
      <c r="U3" s="135">
        <v>4</v>
      </c>
      <c r="V3" s="182" t="s">
        <v>200</v>
      </c>
      <c r="W3" s="134"/>
      <c r="X3" s="135">
        <v>5</v>
      </c>
      <c r="Y3" s="182" t="s">
        <v>201</v>
      </c>
      <c r="Z3" s="134"/>
      <c r="AA3" s="135">
        <v>6</v>
      </c>
      <c r="AB3" s="182" t="s">
        <v>202</v>
      </c>
      <c r="AC3" s="134"/>
      <c r="AD3" s="135">
        <v>7</v>
      </c>
      <c r="AE3" s="182" t="s">
        <v>203</v>
      </c>
      <c r="AF3" s="134"/>
      <c r="AG3" s="135">
        <v>8</v>
      </c>
      <c r="AH3" s="182" t="s">
        <v>204</v>
      </c>
      <c r="AI3" s="134"/>
      <c r="AJ3" s="135">
        <v>9</v>
      </c>
      <c r="AK3" s="182" t="s">
        <v>205</v>
      </c>
      <c r="AL3" s="134"/>
      <c r="AM3" s="135">
        <v>10</v>
      </c>
      <c r="AN3" s="182" t="s">
        <v>206</v>
      </c>
      <c r="AO3" s="134"/>
      <c r="AP3" s="135">
        <v>11</v>
      </c>
      <c r="AQ3" s="182" t="s">
        <v>207</v>
      </c>
      <c r="AR3" s="134"/>
      <c r="AS3" s="135">
        <v>12</v>
      </c>
      <c r="AT3" s="182" t="s">
        <v>208</v>
      </c>
      <c r="AU3" s="134"/>
      <c r="AV3" s="135">
        <v>13</v>
      </c>
      <c r="AW3" s="182" t="s">
        <v>209</v>
      </c>
      <c r="AX3" s="134"/>
      <c r="AY3" s="135">
        <v>14</v>
      </c>
      <c r="AZ3" s="182" t="s">
        <v>210</v>
      </c>
      <c r="BA3" s="134"/>
      <c r="BB3" s="135">
        <v>15</v>
      </c>
      <c r="BC3" s="182" t="s">
        <v>211</v>
      </c>
      <c r="BD3" s="134"/>
      <c r="BE3" s="135">
        <v>16</v>
      </c>
      <c r="BF3" s="182" t="s">
        <v>212</v>
      </c>
      <c r="BG3" s="134"/>
      <c r="BH3" s="135">
        <v>17</v>
      </c>
      <c r="BI3" s="182" t="s">
        <v>213</v>
      </c>
      <c r="BJ3" s="134"/>
      <c r="BK3" s="135">
        <v>18</v>
      </c>
      <c r="BL3" s="182" t="s">
        <v>214</v>
      </c>
      <c r="BM3" s="134"/>
      <c r="BN3" s="135">
        <v>19</v>
      </c>
      <c r="BO3" s="182" t="s">
        <v>215</v>
      </c>
      <c r="BP3" s="134"/>
      <c r="BQ3" s="135">
        <v>20</v>
      </c>
      <c r="BR3" s="182" t="s">
        <v>216</v>
      </c>
      <c r="BS3" s="134"/>
      <c r="BT3" s="135">
        <v>21</v>
      </c>
      <c r="BU3" s="182" t="s">
        <v>217</v>
      </c>
      <c r="BV3" s="134"/>
      <c r="BW3" s="135">
        <v>22</v>
      </c>
      <c r="BX3" s="182" t="s">
        <v>218</v>
      </c>
      <c r="BY3" s="134"/>
      <c r="BZ3" s="135">
        <v>23</v>
      </c>
      <c r="CA3" s="182" t="s">
        <v>219</v>
      </c>
      <c r="CB3" s="134"/>
      <c r="CC3" s="135">
        <v>24</v>
      </c>
      <c r="CD3" s="182" t="s">
        <v>220</v>
      </c>
      <c r="CE3" s="134"/>
      <c r="CF3" s="135">
        <v>25</v>
      </c>
      <c r="CG3" s="182" t="s">
        <v>221</v>
      </c>
      <c r="CH3" s="134"/>
      <c r="CI3" s="135">
        <v>26</v>
      </c>
      <c r="CJ3" s="182" t="s">
        <v>222</v>
      </c>
      <c r="CK3" s="134"/>
      <c r="CL3" s="135">
        <v>27</v>
      </c>
      <c r="CM3" s="182" t="s">
        <v>223</v>
      </c>
      <c r="CN3" s="134"/>
      <c r="CO3" s="135">
        <v>28</v>
      </c>
      <c r="CP3" s="182" t="s">
        <v>224</v>
      </c>
      <c r="CQ3" s="134"/>
      <c r="CR3" s="135">
        <v>29</v>
      </c>
      <c r="CS3" s="182" t="s">
        <v>225</v>
      </c>
      <c r="CT3" s="134"/>
      <c r="CU3" s="135">
        <v>30</v>
      </c>
      <c r="CV3" s="182" t="s">
        <v>226</v>
      </c>
      <c r="CW3" s="134"/>
      <c r="CX3" s="135">
        <v>31</v>
      </c>
      <c r="CY3" s="182" t="s">
        <v>227</v>
      </c>
      <c r="CZ3" s="134"/>
      <c r="DA3" s="135">
        <v>32</v>
      </c>
      <c r="DB3" s="182" t="s">
        <v>228</v>
      </c>
      <c r="DC3" s="134"/>
      <c r="DD3" s="135">
        <v>33</v>
      </c>
      <c r="DE3" s="182" t="s">
        <v>229</v>
      </c>
      <c r="DF3" s="134"/>
      <c r="DG3" s="135">
        <v>34</v>
      </c>
      <c r="DH3" s="182" t="s">
        <v>230</v>
      </c>
      <c r="DI3" s="134"/>
      <c r="DJ3" s="135">
        <v>35</v>
      </c>
      <c r="DK3" s="182" t="s">
        <v>231</v>
      </c>
      <c r="DL3" s="134"/>
      <c r="DM3" s="135">
        <v>36</v>
      </c>
      <c r="DN3" s="182" t="s">
        <v>232</v>
      </c>
      <c r="DO3" s="134"/>
      <c r="DP3" s="135">
        <v>37</v>
      </c>
      <c r="DQ3" s="182" t="s">
        <v>233</v>
      </c>
      <c r="DR3" s="134"/>
      <c r="DS3" s="135">
        <v>38</v>
      </c>
      <c r="DT3" s="182" t="s">
        <v>234</v>
      </c>
      <c r="DU3" s="134"/>
      <c r="DV3" s="135">
        <v>39</v>
      </c>
      <c r="DW3" s="182" t="s">
        <v>235</v>
      </c>
      <c r="DX3" s="134"/>
      <c r="DY3" s="135">
        <v>40</v>
      </c>
      <c r="DZ3" s="182" t="s">
        <v>236</v>
      </c>
      <c r="EA3" s="134"/>
      <c r="EB3" s="135">
        <v>41</v>
      </c>
      <c r="EC3" s="182" t="s">
        <v>237</v>
      </c>
      <c r="ED3" s="134"/>
      <c r="EE3" s="135">
        <v>42</v>
      </c>
      <c r="EF3" s="182" t="s">
        <v>238</v>
      </c>
      <c r="EG3" s="134"/>
      <c r="EH3" s="135">
        <v>43</v>
      </c>
      <c r="EI3" s="182" t="s">
        <v>239</v>
      </c>
      <c r="EJ3" s="134"/>
      <c r="EK3" s="135">
        <v>44</v>
      </c>
      <c r="EL3" s="182" t="s">
        <v>240</v>
      </c>
      <c r="EM3" s="134"/>
      <c r="EN3" s="135">
        <v>45</v>
      </c>
      <c r="EO3" s="182" t="s">
        <v>241</v>
      </c>
      <c r="EP3" s="134"/>
      <c r="EQ3" s="135">
        <v>46</v>
      </c>
      <c r="ER3" s="182" t="s">
        <v>242</v>
      </c>
      <c r="ES3" s="134"/>
      <c r="ET3" s="135">
        <v>47</v>
      </c>
      <c r="EU3" s="182" t="s">
        <v>243</v>
      </c>
      <c r="EV3" s="134"/>
      <c r="EW3" s="135">
        <v>48</v>
      </c>
      <c r="EX3" s="182" t="s">
        <v>244</v>
      </c>
      <c r="EY3" s="134"/>
      <c r="EZ3" s="135">
        <v>49</v>
      </c>
      <c r="FA3" s="182" t="s">
        <v>245</v>
      </c>
      <c r="FB3" s="134"/>
      <c r="FC3" s="135">
        <v>100</v>
      </c>
    </row>
    <row r="4" spans="1:159" s="73" customFormat="1" x14ac:dyDescent="0.3">
      <c r="J4" s="77">
        <f>SUM(K6:K166)</f>
        <v>0</v>
      </c>
      <c r="K4" s="126"/>
      <c r="M4" s="136">
        <f>SUM(N6:N166)</f>
        <v>0</v>
      </c>
      <c r="N4" s="137"/>
      <c r="O4" s="135"/>
      <c r="P4" s="136">
        <f t="shared" ref="P4" si="0">SUM(Q6:Q166)</f>
        <v>0</v>
      </c>
      <c r="Q4" s="137"/>
      <c r="R4" s="135"/>
      <c r="S4" s="136">
        <f t="shared" ref="S4" si="1">SUM(T6:T166)</f>
        <v>0</v>
      </c>
      <c r="T4" s="137"/>
      <c r="U4" s="135"/>
      <c r="V4" s="136">
        <f t="shared" ref="V4" si="2">SUM(W6:W166)</f>
        <v>0</v>
      </c>
      <c r="W4" s="137"/>
      <c r="X4" s="135"/>
      <c r="Y4" s="136">
        <f t="shared" ref="Y4" si="3">SUM(Z6:Z166)</f>
        <v>0</v>
      </c>
      <c r="Z4" s="137"/>
      <c r="AA4" s="135"/>
      <c r="AB4" s="136">
        <f t="shared" ref="AB4" si="4">SUM(AC6:AC166)</f>
        <v>0</v>
      </c>
      <c r="AC4" s="137"/>
      <c r="AD4" s="135"/>
      <c r="AE4" s="136">
        <f t="shared" ref="AE4" si="5">SUM(AF6:AF166)</f>
        <v>0</v>
      </c>
      <c r="AF4" s="137"/>
      <c r="AG4" s="135"/>
      <c r="AH4" s="136">
        <f t="shared" ref="AH4" si="6">SUM(AI6:AI166)</f>
        <v>0</v>
      </c>
      <c r="AI4" s="137"/>
      <c r="AJ4" s="135"/>
      <c r="AK4" s="136">
        <f t="shared" ref="AK4" si="7">SUM(AL6:AL166)</f>
        <v>0</v>
      </c>
      <c r="AL4" s="137"/>
      <c r="AM4" s="135"/>
      <c r="AN4" s="136">
        <f t="shared" ref="AN4" si="8">SUM(AO6:AO166)</f>
        <v>0</v>
      </c>
      <c r="AO4" s="137"/>
      <c r="AP4" s="135"/>
      <c r="AQ4" s="136">
        <f t="shared" ref="AQ4" si="9">SUM(AR6:AR166)</f>
        <v>0</v>
      </c>
      <c r="AR4" s="137"/>
      <c r="AS4" s="135"/>
      <c r="AT4" s="136">
        <f t="shared" ref="AT4" si="10">SUM(AU6:AU166)</f>
        <v>0</v>
      </c>
      <c r="AU4" s="137"/>
      <c r="AV4" s="135"/>
      <c r="AW4" s="136">
        <f t="shared" ref="AW4" si="11">SUM(AX6:AX166)</f>
        <v>0</v>
      </c>
      <c r="AX4" s="137"/>
      <c r="AY4" s="135"/>
      <c r="AZ4" s="136">
        <f t="shared" ref="AZ4" si="12">SUM(BA6:BA166)</f>
        <v>0</v>
      </c>
      <c r="BA4" s="137"/>
      <c r="BB4" s="135"/>
      <c r="BC4" s="136">
        <f t="shared" ref="BC4" si="13">SUM(BD6:BD166)</f>
        <v>0</v>
      </c>
      <c r="BD4" s="137"/>
      <c r="BE4" s="135"/>
      <c r="BF4" s="136">
        <f t="shared" ref="BF4" si="14">SUM(BG6:BG166)</f>
        <v>0</v>
      </c>
      <c r="BG4" s="137"/>
      <c r="BH4" s="135"/>
      <c r="BI4" s="136">
        <f t="shared" ref="BI4" si="15">SUM(BJ6:BJ166)</f>
        <v>0</v>
      </c>
      <c r="BJ4" s="137"/>
      <c r="BK4" s="135"/>
      <c r="BL4" s="136">
        <f t="shared" ref="BL4" si="16">SUM(BM6:BM166)</f>
        <v>0</v>
      </c>
      <c r="BM4" s="137"/>
      <c r="BN4" s="135"/>
      <c r="BO4" s="136">
        <f t="shared" ref="BO4" si="17">SUM(BP6:BP166)</f>
        <v>0</v>
      </c>
      <c r="BP4" s="137"/>
      <c r="BQ4" s="135"/>
      <c r="BR4" s="136">
        <f t="shared" ref="BR4" si="18">SUM(BS6:BS166)</f>
        <v>0</v>
      </c>
      <c r="BS4" s="137"/>
      <c r="BT4" s="135"/>
      <c r="BU4" s="136">
        <f t="shared" ref="BU4" si="19">SUM(BV6:BV166)</f>
        <v>0</v>
      </c>
      <c r="BV4" s="137"/>
      <c r="BW4" s="135"/>
      <c r="BX4" s="136">
        <f t="shared" ref="BX4" si="20">SUM(BY6:BY166)</f>
        <v>0</v>
      </c>
      <c r="BY4" s="137"/>
      <c r="BZ4" s="135"/>
      <c r="CA4" s="136">
        <f t="shared" ref="CA4" si="21">SUM(CB6:CB166)</f>
        <v>0</v>
      </c>
      <c r="CB4" s="137"/>
      <c r="CC4" s="135"/>
      <c r="CD4" s="136">
        <f t="shared" ref="CD4" si="22">SUM(CE6:CE166)</f>
        <v>0</v>
      </c>
      <c r="CE4" s="137"/>
      <c r="CF4" s="135"/>
      <c r="CG4" s="136">
        <f t="shared" ref="CG4" si="23">SUM(CH6:CH166)</f>
        <v>0</v>
      </c>
      <c r="CH4" s="137"/>
      <c r="CI4" s="135"/>
      <c r="CJ4" s="136">
        <f t="shared" ref="CJ4" si="24">SUM(CK6:CK166)</f>
        <v>0</v>
      </c>
      <c r="CK4" s="137"/>
      <c r="CL4" s="135"/>
      <c r="CM4" s="136">
        <f t="shared" ref="CM4" si="25">SUM(CN6:CN166)</f>
        <v>0</v>
      </c>
      <c r="CN4" s="137"/>
      <c r="CO4" s="135"/>
      <c r="CP4" s="136">
        <f t="shared" ref="CP4" si="26">SUM(CQ6:CQ166)</f>
        <v>0</v>
      </c>
      <c r="CQ4" s="137"/>
      <c r="CR4" s="135"/>
      <c r="CS4" s="136">
        <f t="shared" ref="CS4" si="27">SUM(CT6:CT166)</f>
        <v>0</v>
      </c>
      <c r="CT4" s="137"/>
      <c r="CU4" s="135"/>
      <c r="CV4" s="136">
        <f t="shared" ref="CV4" si="28">SUM(CW6:CW166)</f>
        <v>0</v>
      </c>
      <c r="CW4" s="137"/>
      <c r="CX4" s="135"/>
      <c r="CY4" s="136">
        <f t="shared" ref="CY4" si="29">SUM(CZ6:CZ166)</f>
        <v>0</v>
      </c>
      <c r="CZ4" s="137"/>
      <c r="DA4" s="135"/>
      <c r="DB4" s="136">
        <f t="shared" ref="DB4" si="30">SUM(DC6:DC166)</f>
        <v>0</v>
      </c>
      <c r="DC4" s="137"/>
      <c r="DD4" s="135"/>
      <c r="DE4" s="136">
        <f t="shared" ref="DE4" si="31">SUM(DF6:DF166)</f>
        <v>0</v>
      </c>
      <c r="DF4" s="137"/>
      <c r="DG4" s="135"/>
      <c r="DH4" s="136">
        <f t="shared" ref="DH4" si="32">SUM(DI6:DI166)</f>
        <v>0</v>
      </c>
      <c r="DI4" s="137"/>
      <c r="DJ4" s="135"/>
      <c r="DK4" s="136">
        <f t="shared" ref="DK4" si="33">SUM(DL6:DL166)</f>
        <v>0</v>
      </c>
      <c r="DL4" s="137"/>
      <c r="DM4" s="135"/>
      <c r="DN4" s="136">
        <f t="shared" ref="DN4" si="34">SUM(DO6:DO166)</f>
        <v>0</v>
      </c>
      <c r="DO4" s="137"/>
      <c r="DP4" s="135"/>
      <c r="DQ4" s="136">
        <f t="shared" ref="DQ4" si="35">SUM(DR6:DR166)</f>
        <v>0</v>
      </c>
      <c r="DR4" s="137"/>
      <c r="DS4" s="135"/>
      <c r="DT4" s="136">
        <f t="shared" ref="DT4" si="36">SUM(DU6:DU166)</f>
        <v>0</v>
      </c>
      <c r="DU4" s="137"/>
      <c r="DV4" s="135"/>
      <c r="DW4" s="136">
        <f t="shared" ref="DW4" si="37">SUM(DX6:DX166)</f>
        <v>0</v>
      </c>
      <c r="DX4" s="137"/>
      <c r="DY4" s="135"/>
      <c r="DZ4" s="136">
        <f t="shared" ref="DZ4" si="38">SUM(EA6:EA166)</f>
        <v>0</v>
      </c>
      <c r="EA4" s="137"/>
      <c r="EB4" s="135"/>
      <c r="EC4" s="136">
        <f t="shared" ref="EC4" si="39">SUM(ED6:ED166)</f>
        <v>0</v>
      </c>
      <c r="ED4" s="137"/>
      <c r="EE4" s="135"/>
      <c r="EF4" s="136">
        <f t="shared" ref="EF4" si="40">SUM(EG6:EG166)</f>
        <v>0</v>
      </c>
      <c r="EG4" s="137"/>
      <c r="EH4" s="135"/>
      <c r="EI4" s="136">
        <f t="shared" ref="EI4" si="41">SUM(EJ6:EJ166)</f>
        <v>0</v>
      </c>
      <c r="EJ4" s="137"/>
      <c r="EK4" s="135"/>
      <c r="EL4" s="136">
        <f t="shared" ref="EL4" si="42">SUM(EM6:EM166)</f>
        <v>0</v>
      </c>
      <c r="EM4" s="137"/>
      <c r="EN4" s="135"/>
      <c r="EO4" s="136">
        <f t="shared" ref="EO4" si="43">SUM(EP6:EP166)</f>
        <v>0</v>
      </c>
      <c r="EP4" s="137"/>
      <c r="EQ4" s="135"/>
      <c r="ER4" s="136">
        <f t="shared" ref="ER4" si="44">SUM(ES6:ES166)</f>
        <v>0</v>
      </c>
      <c r="ES4" s="137"/>
      <c r="ET4" s="135"/>
      <c r="EU4" s="136">
        <f t="shared" ref="EU4" si="45">SUM(EV6:EV166)</f>
        <v>0</v>
      </c>
      <c r="EV4" s="137"/>
      <c r="EW4" s="135"/>
      <c r="EX4" s="136">
        <f t="shared" ref="EX4" si="46">SUM(EY6:EY166)</f>
        <v>0</v>
      </c>
      <c r="EY4" s="137"/>
      <c r="EZ4" s="135"/>
      <c r="FA4" s="136">
        <f t="shared" ref="FA4" si="47">SUM(FB6:FB166)</f>
        <v>0</v>
      </c>
      <c r="FB4" s="137"/>
      <c r="FC4" s="135"/>
    </row>
    <row r="5" spans="1:159" s="73" customFormat="1" ht="18" x14ac:dyDescent="0.3">
      <c r="C5" s="188" t="s">
        <v>342</v>
      </c>
      <c r="D5" s="189" t="s">
        <v>12</v>
      </c>
      <c r="G5" s="633" t="s">
        <v>251</v>
      </c>
      <c r="H5" s="634"/>
      <c r="J5" s="159">
        <f>J4-(COLUMN()/1000)</f>
        <v>-0.01</v>
      </c>
      <c r="K5" s="154"/>
      <c r="L5" s="125"/>
      <c r="M5" s="138">
        <f>M4-(COLUMN()/1000)</f>
        <v>-1.2999999999999999E-2</v>
      </c>
      <c r="N5" s="139"/>
      <c r="O5" s="135"/>
      <c r="P5" s="138">
        <f t="shared" ref="P5" si="48">P4-(COLUMN()/1000)</f>
        <v>-1.6E-2</v>
      </c>
      <c r="Q5" s="139"/>
      <c r="R5" s="135"/>
      <c r="S5" s="138">
        <f t="shared" ref="S5" si="49">S4-(COLUMN()/1000)</f>
        <v>-1.9E-2</v>
      </c>
      <c r="T5" s="139"/>
      <c r="U5" s="135"/>
      <c r="V5" s="138">
        <f t="shared" ref="V5" si="50">V4-(COLUMN()/1000)</f>
        <v>-2.1999999999999999E-2</v>
      </c>
      <c r="W5" s="139"/>
      <c r="X5" s="135"/>
      <c r="Y5" s="138">
        <f t="shared" ref="Y5" si="51">Y4-(COLUMN()/1000)</f>
        <v>-2.5000000000000001E-2</v>
      </c>
      <c r="Z5" s="139"/>
      <c r="AA5" s="135"/>
      <c r="AB5" s="138">
        <f t="shared" ref="AB5" si="52">AB4-(COLUMN()/1000)</f>
        <v>-2.8000000000000001E-2</v>
      </c>
      <c r="AC5" s="139"/>
      <c r="AD5" s="135"/>
      <c r="AE5" s="138">
        <f t="shared" ref="AE5" si="53">AE4-(COLUMN()/1000)</f>
        <v>-3.1E-2</v>
      </c>
      <c r="AF5" s="139"/>
      <c r="AG5" s="135"/>
      <c r="AH5" s="138">
        <f t="shared" ref="AH5" si="54">AH4-(COLUMN()/1000)</f>
        <v>-3.4000000000000002E-2</v>
      </c>
      <c r="AI5" s="139"/>
      <c r="AJ5" s="135"/>
      <c r="AK5" s="138">
        <f t="shared" ref="AK5" si="55">AK4-(COLUMN()/1000)</f>
        <v>-3.6999999999999998E-2</v>
      </c>
      <c r="AL5" s="139"/>
      <c r="AM5" s="135"/>
      <c r="AN5" s="138">
        <f t="shared" ref="AN5" si="56">AN4-(COLUMN()/1000)</f>
        <v>-0.04</v>
      </c>
      <c r="AO5" s="139"/>
      <c r="AP5" s="135"/>
      <c r="AQ5" s="138">
        <f t="shared" ref="AQ5" si="57">AQ4-(COLUMN()/1000)</f>
        <v>-4.2999999999999997E-2</v>
      </c>
      <c r="AR5" s="139"/>
      <c r="AS5" s="135"/>
      <c r="AT5" s="138">
        <f t="shared" ref="AT5" si="58">AT4-(COLUMN()/1000)</f>
        <v>-4.5999999999999999E-2</v>
      </c>
      <c r="AU5" s="139"/>
      <c r="AV5" s="135"/>
      <c r="AW5" s="138">
        <f t="shared" ref="AW5" si="59">AW4-(COLUMN()/1000)</f>
        <v>-4.9000000000000002E-2</v>
      </c>
      <c r="AX5" s="139"/>
      <c r="AY5" s="135"/>
      <c r="AZ5" s="138">
        <f t="shared" ref="AZ5" si="60">AZ4-(COLUMN()/1000)</f>
        <v>-5.1999999999999998E-2</v>
      </c>
      <c r="BA5" s="139"/>
      <c r="BB5" s="135"/>
      <c r="BC5" s="138">
        <f t="shared" ref="BC5" si="61">BC4-(COLUMN()/1000)</f>
        <v>-5.5E-2</v>
      </c>
      <c r="BD5" s="139"/>
      <c r="BE5" s="135"/>
      <c r="BF5" s="138">
        <f t="shared" ref="BF5" si="62">BF4-(COLUMN()/1000)</f>
        <v>-5.8000000000000003E-2</v>
      </c>
      <c r="BG5" s="139"/>
      <c r="BH5" s="135"/>
      <c r="BI5" s="138">
        <f t="shared" ref="BI5" si="63">BI4-(COLUMN()/1000)</f>
        <v>-6.0999999999999999E-2</v>
      </c>
      <c r="BJ5" s="139"/>
      <c r="BK5" s="135"/>
      <c r="BL5" s="138">
        <f t="shared" ref="BL5" si="64">BL4-(COLUMN()/1000)</f>
        <v>-6.4000000000000001E-2</v>
      </c>
      <c r="BM5" s="139"/>
      <c r="BN5" s="135"/>
      <c r="BO5" s="138">
        <f t="shared" ref="BO5" si="65">BO4-(COLUMN()/1000)</f>
        <v>-6.7000000000000004E-2</v>
      </c>
      <c r="BP5" s="139"/>
      <c r="BQ5" s="135"/>
      <c r="BR5" s="138">
        <f t="shared" ref="BR5" si="66">BR4-(COLUMN()/1000)</f>
        <v>-7.0000000000000007E-2</v>
      </c>
      <c r="BS5" s="139"/>
      <c r="BT5" s="135"/>
      <c r="BU5" s="138">
        <f t="shared" ref="BU5" si="67">BU4-(COLUMN()/1000)</f>
        <v>-7.2999999999999995E-2</v>
      </c>
      <c r="BV5" s="139"/>
      <c r="BW5" s="135"/>
      <c r="BX5" s="138">
        <f t="shared" ref="BX5" si="68">BX4-(COLUMN()/1000)</f>
        <v>-7.5999999999999998E-2</v>
      </c>
      <c r="BY5" s="139"/>
      <c r="BZ5" s="135"/>
      <c r="CA5" s="138">
        <f t="shared" ref="CA5" si="69">CA4-(COLUMN()/1000)</f>
        <v>-7.9000000000000001E-2</v>
      </c>
      <c r="CB5" s="139"/>
      <c r="CC5" s="135"/>
      <c r="CD5" s="138">
        <f t="shared" ref="CD5" si="70">CD4-(COLUMN()/1000)</f>
        <v>-8.2000000000000003E-2</v>
      </c>
      <c r="CE5" s="139"/>
      <c r="CF5" s="135"/>
      <c r="CG5" s="138">
        <f t="shared" ref="CG5" si="71">CG4-(COLUMN()/1000)</f>
        <v>-8.5000000000000006E-2</v>
      </c>
      <c r="CH5" s="139"/>
      <c r="CI5" s="135"/>
      <c r="CJ5" s="138">
        <f t="shared" ref="CJ5" si="72">CJ4-(COLUMN()/1000)</f>
        <v>-8.7999999999999995E-2</v>
      </c>
      <c r="CK5" s="139"/>
      <c r="CL5" s="135"/>
      <c r="CM5" s="138">
        <f t="shared" ref="CM5" si="73">CM4-(COLUMN()/1000)</f>
        <v>-9.0999999999999998E-2</v>
      </c>
      <c r="CN5" s="139"/>
      <c r="CO5" s="135"/>
      <c r="CP5" s="138">
        <f t="shared" ref="CP5" si="74">CP4-(COLUMN()/1000)</f>
        <v>-9.4E-2</v>
      </c>
      <c r="CQ5" s="139"/>
      <c r="CR5" s="135"/>
      <c r="CS5" s="138">
        <f t="shared" ref="CS5" si="75">CS4-(COLUMN()/1000)</f>
        <v>-9.7000000000000003E-2</v>
      </c>
      <c r="CT5" s="139"/>
      <c r="CU5" s="135"/>
      <c r="CV5" s="138">
        <f t="shared" ref="CV5" si="76">CV4-(COLUMN()/1000)</f>
        <v>-0.1</v>
      </c>
      <c r="CW5" s="139"/>
      <c r="CX5" s="135"/>
      <c r="CY5" s="138">
        <f t="shared" ref="CY5" si="77">CY4-(COLUMN()/1000)</f>
        <v>-0.10299999999999999</v>
      </c>
      <c r="CZ5" s="139"/>
      <c r="DA5" s="135"/>
      <c r="DB5" s="138">
        <f t="shared" ref="DB5" si="78">DB4-(COLUMN()/1000)</f>
        <v>-0.106</v>
      </c>
      <c r="DC5" s="139"/>
      <c r="DD5" s="135"/>
      <c r="DE5" s="138">
        <f t="shared" ref="DE5" si="79">DE4-(COLUMN()/1000)</f>
        <v>-0.109</v>
      </c>
      <c r="DF5" s="139"/>
      <c r="DG5" s="135"/>
      <c r="DH5" s="138">
        <f t="shared" ref="DH5" si="80">DH4-(COLUMN()/1000)</f>
        <v>-0.112</v>
      </c>
      <c r="DI5" s="139"/>
      <c r="DJ5" s="135"/>
      <c r="DK5" s="138">
        <f t="shared" ref="DK5" si="81">DK4-(COLUMN()/1000)</f>
        <v>-0.115</v>
      </c>
      <c r="DL5" s="139"/>
      <c r="DM5" s="135"/>
      <c r="DN5" s="138">
        <f t="shared" ref="DN5" si="82">DN4-(COLUMN()/1000)</f>
        <v>-0.11799999999999999</v>
      </c>
      <c r="DO5" s="139"/>
      <c r="DP5" s="135"/>
      <c r="DQ5" s="138">
        <f t="shared" ref="DQ5" si="83">DQ4-(COLUMN()/1000)</f>
        <v>-0.121</v>
      </c>
      <c r="DR5" s="139"/>
      <c r="DS5" s="135"/>
      <c r="DT5" s="138">
        <f t="shared" ref="DT5" si="84">DT4-(COLUMN()/1000)</f>
        <v>-0.124</v>
      </c>
      <c r="DU5" s="139"/>
      <c r="DV5" s="135"/>
      <c r="DW5" s="138">
        <f t="shared" ref="DW5" si="85">DW4-(COLUMN()/1000)</f>
        <v>-0.127</v>
      </c>
      <c r="DX5" s="139"/>
      <c r="DY5" s="135"/>
      <c r="DZ5" s="138">
        <f t="shared" ref="DZ5:FA5" si="86">DZ4-(COLUMN()/1000)</f>
        <v>-0.13</v>
      </c>
      <c r="EA5" s="139"/>
      <c r="EB5" s="135"/>
      <c r="EC5" s="138">
        <f t="shared" si="86"/>
        <v>-0.13300000000000001</v>
      </c>
      <c r="ED5" s="139"/>
      <c r="EE5" s="135"/>
      <c r="EF5" s="138">
        <f t="shared" si="86"/>
        <v>-0.13600000000000001</v>
      </c>
      <c r="EG5" s="139"/>
      <c r="EH5" s="135"/>
      <c r="EI5" s="138">
        <f t="shared" si="86"/>
        <v>-0.13900000000000001</v>
      </c>
      <c r="EJ5" s="139"/>
      <c r="EK5" s="135"/>
      <c r="EL5" s="138">
        <f t="shared" si="86"/>
        <v>-0.14199999999999999</v>
      </c>
      <c r="EM5" s="139"/>
      <c r="EN5" s="135"/>
      <c r="EO5" s="138">
        <f t="shared" si="86"/>
        <v>-0.14499999999999999</v>
      </c>
      <c r="EP5" s="139"/>
      <c r="EQ5" s="135"/>
      <c r="ER5" s="138">
        <f t="shared" si="86"/>
        <v>-0.14799999999999999</v>
      </c>
      <c r="ES5" s="139"/>
      <c r="ET5" s="135"/>
      <c r="EU5" s="138">
        <f t="shared" si="86"/>
        <v>-0.151</v>
      </c>
      <c r="EV5" s="139"/>
      <c r="EW5" s="135"/>
      <c r="EX5" s="138">
        <f t="shared" si="86"/>
        <v>-0.154</v>
      </c>
      <c r="EY5" s="139"/>
      <c r="EZ5" s="135"/>
      <c r="FA5" s="138">
        <f t="shared" si="86"/>
        <v>-0.157</v>
      </c>
      <c r="FB5" s="139"/>
      <c r="FC5" s="135"/>
    </row>
    <row r="6" spans="1:159" s="73" customFormat="1" x14ac:dyDescent="0.3">
      <c r="C6" s="186" t="s">
        <v>295</v>
      </c>
      <c r="D6" s="187">
        <v>0</v>
      </c>
      <c r="F6" s="606" t="s">
        <v>0</v>
      </c>
      <c r="G6" s="162" t="str">
        <f>CONCATENATE(Resultados!F4,"-",Resultados!K4)</f>
        <v>Rusia-Arabia Saudí</v>
      </c>
      <c r="H6" s="163" t="str">
        <f>CONCATENATE(IF(Resultados!H4&gt;Resultados!I4,1,IF(Resultados!H4&lt;Resultados!I4,2,IF(AND(Resultados!H4=Resultados!I4,Resultados!H4&lt;&gt;"",Resultados!I4&lt;&gt;""),"X",0))),"|",Resultados!H4,"-",Resultados!I4)</f>
        <v>0|-</v>
      </c>
      <c r="J6" s="144" t="s">
        <v>247</v>
      </c>
      <c r="K6" s="145">
        <f>IFERROR(SUM(IF(LEFT($H6,1)=LEFT(J6,1),$D$6),IF(RIGHT($H6,LEN($H6)-2)=RIGHT(J6,LEN(J6)-2),$D$7)),"-")</f>
        <v>0</v>
      </c>
      <c r="L6" s="150"/>
      <c r="M6" s="140" t="s">
        <v>247</v>
      </c>
      <c r="N6" s="133">
        <f t="shared" ref="N6:N53" si="87">IFERROR(SUM(IF(LEFT($H6,1)=LEFT(M6,1),$D$6),IF(RIGHT($H6,LEN($H6)-2)=RIGHT(M6,LEN(M6)-2),$D$7)),0)</f>
        <v>0</v>
      </c>
      <c r="O6" s="135"/>
      <c r="P6" s="140" t="s">
        <v>247</v>
      </c>
      <c r="Q6" s="133">
        <f t="shared" ref="Q6:Q53" si="88">IFERROR(SUM(IF(LEFT($H6,1)=LEFT(P6,1),$D$6),IF(RIGHT($H6,LEN($H6)-2)=RIGHT(P6,LEN(P6)-2),$D$7)),0)</f>
        <v>0</v>
      </c>
      <c r="R6" s="135"/>
      <c r="S6" s="140" t="s">
        <v>247</v>
      </c>
      <c r="T6" s="133">
        <f t="shared" ref="T6:T53" si="89">IFERROR(SUM(IF(LEFT($H6,1)=LEFT(S6,1),$D$6),IF(RIGHT($H6,LEN($H6)-2)=RIGHT(S6,LEN(S6)-2),$D$7)),0)</f>
        <v>0</v>
      </c>
      <c r="U6" s="135"/>
      <c r="V6" s="140" t="s">
        <v>247</v>
      </c>
      <c r="W6" s="133">
        <f t="shared" ref="W6:W53" si="90">IFERROR(SUM(IF(LEFT($H6,1)=LEFT(V6,1),$D$6),IF(RIGHT($H6,LEN($H6)-2)=RIGHT(V6,LEN(V6)-2),$D$7)),0)</f>
        <v>0</v>
      </c>
      <c r="X6" s="135"/>
      <c r="Y6" s="140" t="s">
        <v>247</v>
      </c>
      <c r="Z6" s="133">
        <f t="shared" ref="Z6:Z53" si="91">IFERROR(SUM(IF(LEFT($H6,1)=LEFT(Y6,1),$D$6),IF(RIGHT($H6,LEN($H6)-2)=RIGHT(Y6,LEN(Y6)-2),$D$7)),0)</f>
        <v>0</v>
      </c>
      <c r="AA6" s="135"/>
      <c r="AB6" s="140" t="s">
        <v>247</v>
      </c>
      <c r="AC6" s="133">
        <f t="shared" ref="AC6:AC53" si="92">IFERROR(SUM(IF(LEFT($H6,1)=LEFT(AB6,1),$D$6),IF(RIGHT($H6,LEN($H6)-2)=RIGHT(AB6,LEN(AB6)-2),$D$7)),0)</f>
        <v>0</v>
      </c>
      <c r="AD6" s="135"/>
      <c r="AE6" s="140" t="s">
        <v>247</v>
      </c>
      <c r="AF6" s="133">
        <f t="shared" ref="AF6:AF53" si="93">IFERROR(SUM(IF(LEFT($H6,1)=LEFT(AE6,1),$D$6),IF(RIGHT($H6,LEN($H6)-2)=RIGHT(AE6,LEN(AE6)-2),$D$7)),0)</f>
        <v>0</v>
      </c>
      <c r="AG6" s="135"/>
      <c r="AH6" s="140" t="s">
        <v>247</v>
      </c>
      <c r="AI6" s="133">
        <f t="shared" ref="AI6:AI53" si="94">IFERROR(SUM(IF(LEFT($H6,1)=LEFT(AH6,1),$D$6),IF(RIGHT($H6,LEN($H6)-2)=RIGHT(AH6,LEN(AH6)-2),$D$7)),0)</f>
        <v>0</v>
      </c>
      <c r="AJ6" s="135"/>
      <c r="AK6" s="140" t="s">
        <v>247</v>
      </c>
      <c r="AL6" s="133">
        <f t="shared" ref="AL6:AL53" si="95">IFERROR(SUM(IF(LEFT($H6,1)=LEFT(AK6,1),$D$6),IF(RIGHT($H6,LEN($H6)-2)=RIGHT(AK6,LEN(AK6)-2),$D$7)),0)</f>
        <v>0</v>
      </c>
      <c r="AM6" s="135"/>
      <c r="AN6" s="140" t="s">
        <v>247</v>
      </c>
      <c r="AO6" s="133">
        <f t="shared" ref="AO6:AO53" si="96">IFERROR(SUM(IF(LEFT($H6,1)=LEFT(AN6,1),$D$6),IF(RIGHT($H6,LEN($H6)-2)=RIGHT(AN6,LEN(AN6)-2),$D$7)),0)</f>
        <v>0</v>
      </c>
      <c r="AP6" s="135"/>
      <c r="AQ6" s="140" t="s">
        <v>247</v>
      </c>
      <c r="AR6" s="133">
        <f t="shared" ref="AR6:AR53" si="97">IFERROR(SUM(IF(LEFT($H6,1)=LEFT(AQ6,1),$D$6),IF(RIGHT($H6,LEN($H6)-2)=RIGHT(AQ6,LEN(AQ6)-2),$D$7)),0)</f>
        <v>0</v>
      </c>
      <c r="AS6" s="135"/>
      <c r="AT6" s="140" t="s">
        <v>247</v>
      </c>
      <c r="AU6" s="133">
        <f t="shared" ref="AU6:AU53" si="98">IFERROR(SUM(IF(LEFT($H6,1)=LEFT(AT6,1),$D$6),IF(RIGHT($H6,LEN($H6)-2)=RIGHT(AT6,LEN(AT6)-2),$D$7)),0)</f>
        <v>0</v>
      </c>
      <c r="AV6" s="135"/>
      <c r="AW6" s="140" t="s">
        <v>247</v>
      </c>
      <c r="AX6" s="133">
        <f t="shared" ref="AX6:AX53" si="99">IFERROR(SUM(IF(LEFT($H6,1)=LEFT(AW6,1),$D$6),IF(RIGHT($H6,LEN($H6)-2)=RIGHT(AW6,LEN(AW6)-2),$D$7)),0)</f>
        <v>0</v>
      </c>
      <c r="AY6" s="135"/>
      <c r="AZ6" s="140" t="s">
        <v>247</v>
      </c>
      <c r="BA6" s="133">
        <f t="shared" ref="BA6:BA53" si="100">IFERROR(SUM(IF(LEFT($H6,1)=LEFT(AZ6,1),$D$6),IF(RIGHT($H6,LEN($H6)-2)=RIGHT(AZ6,LEN(AZ6)-2),$D$7)),0)</f>
        <v>0</v>
      </c>
      <c r="BB6" s="135"/>
      <c r="BC6" s="140" t="s">
        <v>247</v>
      </c>
      <c r="BD6" s="133">
        <f t="shared" ref="BD6:BD53" si="101">IFERROR(SUM(IF(LEFT($H6,1)=LEFT(BC6,1),$D$6),IF(RIGHT($H6,LEN($H6)-2)=RIGHT(BC6,LEN(BC6)-2),$D$7)),0)</f>
        <v>0</v>
      </c>
      <c r="BE6" s="135"/>
      <c r="BF6" s="140" t="s">
        <v>247</v>
      </c>
      <c r="BG6" s="133">
        <f t="shared" ref="BG6:BG53" si="102">IFERROR(SUM(IF(LEFT($H6,1)=LEFT(BF6,1),$D$6),IF(RIGHT($H6,LEN($H6)-2)=RIGHT(BF6,LEN(BF6)-2),$D$7)),0)</f>
        <v>0</v>
      </c>
      <c r="BH6" s="135"/>
      <c r="BI6" s="140" t="s">
        <v>247</v>
      </c>
      <c r="BJ6" s="133">
        <f t="shared" ref="BJ6:BJ53" si="103">IFERROR(SUM(IF(LEFT($H6,1)=LEFT(BI6,1),$D$6),IF(RIGHT($H6,LEN($H6)-2)=RIGHT(BI6,LEN(BI6)-2),$D$7)),0)</f>
        <v>0</v>
      </c>
      <c r="BK6" s="135"/>
      <c r="BL6" s="140" t="s">
        <v>247</v>
      </c>
      <c r="BM6" s="133">
        <f t="shared" ref="BM6:BM53" si="104">IFERROR(SUM(IF(LEFT($H6,1)=LEFT(BL6,1),$D$6),IF(RIGHT($H6,LEN($H6)-2)=RIGHT(BL6,LEN(BL6)-2),$D$7)),0)</f>
        <v>0</v>
      </c>
      <c r="BN6" s="135"/>
      <c r="BO6" s="140" t="s">
        <v>247</v>
      </c>
      <c r="BP6" s="133">
        <f t="shared" ref="BP6:BP53" si="105">IFERROR(SUM(IF(LEFT($H6,1)=LEFT(BO6,1),$D$6),IF(RIGHT($H6,LEN($H6)-2)=RIGHT(BO6,LEN(BO6)-2),$D$7)),0)</f>
        <v>0</v>
      </c>
      <c r="BQ6" s="135"/>
      <c r="BR6" s="140" t="s">
        <v>247</v>
      </c>
      <c r="BS6" s="133">
        <f t="shared" ref="BS6:BS53" si="106">IFERROR(SUM(IF(LEFT($H6,1)=LEFT(BR6,1),$D$6),IF(RIGHT($H6,LEN($H6)-2)=RIGHT(BR6,LEN(BR6)-2),$D$7)),0)</f>
        <v>0</v>
      </c>
      <c r="BT6" s="135"/>
      <c r="BU6" s="140" t="s">
        <v>247</v>
      </c>
      <c r="BV6" s="133">
        <f t="shared" ref="BV6:BV53" si="107">IFERROR(SUM(IF(LEFT($H6,1)=LEFT(BU6,1),$D$6),IF(RIGHT($H6,LEN($H6)-2)=RIGHT(BU6,LEN(BU6)-2),$D$7)),0)</f>
        <v>0</v>
      </c>
      <c r="BW6" s="135"/>
      <c r="BX6" s="140" t="s">
        <v>247</v>
      </c>
      <c r="BY6" s="133">
        <f t="shared" ref="BY6:BY53" si="108">IFERROR(SUM(IF(LEFT($H6,1)=LEFT(BX6,1),$D$6),IF(RIGHT($H6,LEN($H6)-2)=RIGHT(BX6,LEN(BX6)-2),$D$7)),0)</f>
        <v>0</v>
      </c>
      <c r="BZ6" s="135"/>
      <c r="CA6" s="140" t="s">
        <v>247</v>
      </c>
      <c r="CB6" s="133">
        <f t="shared" ref="CB6:CB53" si="109">IFERROR(SUM(IF(LEFT($H6,1)=LEFT(CA6,1),$D$6),IF(RIGHT($H6,LEN($H6)-2)=RIGHT(CA6,LEN(CA6)-2),$D$7)),0)</f>
        <v>0</v>
      </c>
      <c r="CC6" s="135"/>
      <c r="CD6" s="140" t="s">
        <v>247</v>
      </c>
      <c r="CE6" s="133">
        <f t="shared" ref="CE6:CE53" si="110">IFERROR(SUM(IF(LEFT($H6,1)=LEFT(CD6,1),$D$6),IF(RIGHT($H6,LEN($H6)-2)=RIGHT(CD6,LEN(CD6)-2),$D$7)),0)</f>
        <v>0</v>
      </c>
      <c r="CF6" s="135"/>
      <c r="CG6" s="140" t="s">
        <v>247</v>
      </c>
      <c r="CH6" s="133">
        <f t="shared" ref="CH6:CH53" si="111">IFERROR(SUM(IF(LEFT($H6,1)=LEFT(CG6,1),$D$6),IF(RIGHT($H6,LEN($H6)-2)=RIGHT(CG6,LEN(CG6)-2),$D$7)),0)</f>
        <v>0</v>
      </c>
      <c r="CI6" s="135"/>
      <c r="CJ6" s="140" t="s">
        <v>247</v>
      </c>
      <c r="CK6" s="133">
        <f t="shared" ref="CK6:CK53" si="112">IFERROR(SUM(IF(LEFT($H6,1)=LEFT(CJ6,1),$D$6),IF(RIGHT($H6,LEN($H6)-2)=RIGHT(CJ6,LEN(CJ6)-2),$D$7)),0)</f>
        <v>0</v>
      </c>
      <c r="CL6" s="135"/>
      <c r="CM6" s="140" t="s">
        <v>247</v>
      </c>
      <c r="CN6" s="133">
        <f t="shared" ref="CN6:CN53" si="113">IFERROR(SUM(IF(LEFT($H6,1)=LEFT(CM6,1),$D$6),IF(RIGHT($H6,LEN($H6)-2)=RIGHT(CM6,LEN(CM6)-2),$D$7)),0)</f>
        <v>0</v>
      </c>
      <c r="CO6" s="135"/>
      <c r="CP6" s="140" t="s">
        <v>247</v>
      </c>
      <c r="CQ6" s="133">
        <f t="shared" ref="CQ6:CQ53" si="114">IFERROR(SUM(IF(LEFT($H6,1)=LEFT(CP6,1),$D$6),IF(RIGHT($H6,LEN($H6)-2)=RIGHT(CP6,LEN(CP6)-2),$D$7)),0)</f>
        <v>0</v>
      </c>
      <c r="CR6" s="135"/>
      <c r="CS6" s="140" t="s">
        <v>247</v>
      </c>
      <c r="CT6" s="133">
        <f t="shared" ref="CT6:CT53" si="115">IFERROR(SUM(IF(LEFT($H6,1)=LEFT(CS6,1),$D$6),IF(RIGHT($H6,LEN($H6)-2)=RIGHT(CS6,LEN(CS6)-2),$D$7)),0)</f>
        <v>0</v>
      </c>
      <c r="CU6" s="135"/>
      <c r="CV6" s="140" t="s">
        <v>247</v>
      </c>
      <c r="CW6" s="133">
        <f t="shared" ref="CW6:CW53" si="116">IFERROR(SUM(IF(LEFT($H6,1)=LEFT(CV6,1),$D$6),IF(RIGHT($H6,LEN($H6)-2)=RIGHT(CV6,LEN(CV6)-2),$D$7)),0)</f>
        <v>0</v>
      </c>
      <c r="CX6" s="135"/>
      <c r="CY6" s="140" t="s">
        <v>247</v>
      </c>
      <c r="CZ6" s="133">
        <f t="shared" ref="CZ6:CZ53" si="117">IFERROR(SUM(IF(LEFT($H6,1)=LEFT(CY6,1),$D$6),IF(RIGHT($H6,LEN($H6)-2)=RIGHT(CY6,LEN(CY6)-2),$D$7)),0)</f>
        <v>0</v>
      </c>
      <c r="DA6" s="135"/>
      <c r="DB6" s="140" t="s">
        <v>247</v>
      </c>
      <c r="DC6" s="133">
        <f t="shared" ref="DC6:DC53" si="118">IFERROR(SUM(IF(LEFT($H6,1)=LEFT(DB6,1),$D$6),IF(RIGHT($H6,LEN($H6)-2)=RIGHT(DB6,LEN(DB6)-2),$D$7)),0)</f>
        <v>0</v>
      </c>
      <c r="DD6" s="135"/>
      <c r="DE6" s="140" t="s">
        <v>247</v>
      </c>
      <c r="DF6" s="133">
        <f t="shared" ref="DF6:DF53" si="119">IFERROR(SUM(IF(LEFT($H6,1)=LEFT(DE6,1),$D$6),IF(RIGHT($H6,LEN($H6)-2)=RIGHT(DE6,LEN(DE6)-2),$D$7)),0)</f>
        <v>0</v>
      </c>
      <c r="DG6" s="135"/>
      <c r="DH6" s="140" t="s">
        <v>247</v>
      </c>
      <c r="DI6" s="133">
        <f t="shared" ref="DI6:DI53" si="120">IFERROR(SUM(IF(LEFT($H6,1)=LEFT(DH6,1),$D$6),IF(RIGHT($H6,LEN($H6)-2)=RIGHT(DH6,LEN(DH6)-2),$D$7)),0)</f>
        <v>0</v>
      </c>
      <c r="DJ6" s="135"/>
      <c r="DK6" s="140" t="s">
        <v>247</v>
      </c>
      <c r="DL6" s="133">
        <f t="shared" ref="DL6:DL53" si="121">IFERROR(SUM(IF(LEFT($H6,1)=LEFT(DK6,1),$D$6),IF(RIGHT($H6,LEN($H6)-2)=RIGHT(DK6,LEN(DK6)-2),$D$7)),0)</f>
        <v>0</v>
      </c>
      <c r="DM6" s="135"/>
      <c r="DN6" s="140" t="s">
        <v>247</v>
      </c>
      <c r="DO6" s="133">
        <f t="shared" ref="DO6:DO53" si="122">IFERROR(SUM(IF(LEFT($H6,1)=LEFT(DN6,1),$D$6),IF(RIGHT($H6,LEN($H6)-2)=RIGHT(DN6,LEN(DN6)-2),$D$7)),0)</f>
        <v>0</v>
      </c>
      <c r="DP6" s="135"/>
      <c r="DQ6" s="140" t="s">
        <v>247</v>
      </c>
      <c r="DR6" s="133">
        <f t="shared" ref="DR6:DR53" si="123">IFERROR(SUM(IF(LEFT($H6,1)=LEFT(DQ6,1),$D$6),IF(RIGHT($H6,LEN($H6)-2)=RIGHT(DQ6,LEN(DQ6)-2),$D$7)),0)</f>
        <v>0</v>
      </c>
      <c r="DS6" s="135"/>
      <c r="DT6" s="140" t="s">
        <v>247</v>
      </c>
      <c r="DU6" s="133">
        <f t="shared" ref="DU6:DU53" si="124">IFERROR(SUM(IF(LEFT($H6,1)=LEFT(DT6,1),$D$6),IF(RIGHT($H6,LEN($H6)-2)=RIGHT(DT6,LEN(DT6)-2),$D$7)),0)</f>
        <v>0</v>
      </c>
      <c r="DV6" s="135"/>
      <c r="DW6" s="140" t="s">
        <v>247</v>
      </c>
      <c r="DX6" s="133">
        <f t="shared" ref="DX6:DX53" si="125">IFERROR(SUM(IF(LEFT($H6,1)=LEFT(DW6,1),$D$6),IF(RIGHT($H6,LEN($H6)-2)=RIGHT(DW6,LEN(DW6)-2),$D$7)),0)</f>
        <v>0</v>
      </c>
      <c r="DY6" s="135"/>
      <c r="DZ6" s="140" t="s">
        <v>247</v>
      </c>
      <c r="EA6" s="133">
        <f t="shared" ref="EA6:EA53" si="126">IFERROR(SUM(IF(LEFT($H6,1)=LEFT(DZ6,1),$D$6),IF(RIGHT($H6,LEN($H6)-2)=RIGHT(DZ6,LEN(DZ6)-2),$D$7)),0)</f>
        <v>0</v>
      </c>
      <c r="EB6" s="135"/>
      <c r="EC6" s="140" t="s">
        <v>247</v>
      </c>
      <c r="ED6" s="133">
        <f t="shared" ref="ED6:ED53" si="127">IFERROR(SUM(IF(LEFT($H6,1)=LEFT(EC6,1),$D$6),IF(RIGHT($H6,LEN($H6)-2)=RIGHT(EC6,LEN(EC6)-2),$D$7)),0)</f>
        <v>0</v>
      </c>
      <c r="EE6" s="135"/>
      <c r="EF6" s="140" t="s">
        <v>247</v>
      </c>
      <c r="EG6" s="133">
        <f t="shared" ref="EG6:EG53" si="128">IFERROR(SUM(IF(LEFT($H6,1)=LEFT(EF6,1),$D$6),IF(RIGHT($H6,LEN($H6)-2)=RIGHT(EF6,LEN(EF6)-2),$D$7)),0)</f>
        <v>0</v>
      </c>
      <c r="EH6" s="135"/>
      <c r="EI6" s="140" t="s">
        <v>247</v>
      </c>
      <c r="EJ6" s="133">
        <f t="shared" ref="EJ6:EJ53" si="129">IFERROR(SUM(IF(LEFT($H6,1)=LEFT(EI6,1),$D$6),IF(RIGHT($H6,LEN($H6)-2)=RIGHT(EI6,LEN(EI6)-2),$D$7)),0)</f>
        <v>0</v>
      </c>
      <c r="EK6" s="135"/>
      <c r="EL6" s="140" t="s">
        <v>247</v>
      </c>
      <c r="EM6" s="133">
        <f t="shared" ref="EM6:EM53" si="130">IFERROR(SUM(IF(LEFT($H6,1)=LEFT(EL6,1),$D$6),IF(RIGHT($H6,LEN($H6)-2)=RIGHT(EL6,LEN(EL6)-2),$D$7)),0)</f>
        <v>0</v>
      </c>
      <c r="EN6" s="135"/>
      <c r="EO6" s="140" t="s">
        <v>247</v>
      </c>
      <c r="EP6" s="133">
        <f t="shared" ref="EP6:EP53" si="131">IFERROR(SUM(IF(LEFT($H6,1)=LEFT(EO6,1),$D$6),IF(RIGHT($H6,LEN($H6)-2)=RIGHT(EO6,LEN(EO6)-2),$D$7)),0)</f>
        <v>0</v>
      </c>
      <c r="EQ6" s="135"/>
      <c r="ER6" s="140" t="s">
        <v>247</v>
      </c>
      <c r="ES6" s="133">
        <f t="shared" ref="ES6:ES53" si="132">IFERROR(SUM(IF(LEFT($H6,1)=LEFT(ER6,1),$D$6),IF(RIGHT($H6,LEN($H6)-2)=RIGHT(ER6,LEN(ER6)-2),$D$7)),0)</f>
        <v>0</v>
      </c>
      <c r="ET6" s="135"/>
      <c r="EU6" s="140" t="s">
        <v>247</v>
      </c>
      <c r="EV6" s="133">
        <f t="shared" ref="EV6:EV53" si="133">IFERROR(SUM(IF(LEFT($H6,1)=LEFT(EU6,1),$D$6),IF(RIGHT($H6,LEN($H6)-2)=RIGHT(EU6,LEN(EU6)-2),$D$7)),0)</f>
        <v>0</v>
      </c>
      <c r="EW6" s="135"/>
      <c r="EX6" s="140" t="s">
        <v>247</v>
      </c>
      <c r="EY6" s="133">
        <f t="shared" ref="EY6:EY53" si="134">IFERROR(SUM(IF(LEFT($H6,1)=LEFT(EX6,1),$D$6),IF(RIGHT($H6,LEN($H6)-2)=RIGHT(EX6,LEN(EX6)-2),$D$7)),0)</f>
        <v>0</v>
      </c>
      <c r="EZ6" s="135"/>
      <c r="FA6" s="140" t="s">
        <v>247</v>
      </c>
      <c r="FB6" s="133">
        <f t="shared" ref="FB6:FB53" si="135">IFERROR(SUM(IF(LEFT($H6,1)=LEFT(FA6,1),$D$6),IF(RIGHT($H6,LEN($H6)-2)=RIGHT(FA6,LEN(FA6)-2),$D$7)),0)</f>
        <v>0</v>
      </c>
      <c r="FC6" s="135"/>
    </row>
    <row r="7" spans="1:159" s="73" customFormat="1" x14ac:dyDescent="0.3">
      <c r="A7" s="158"/>
      <c r="C7" s="186" t="s">
        <v>180</v>
      </c>
      <c r="D7" s="187">
        <v>0</v>
      </c>
      <c r="F7" s="607"/>
      <c r="G7" s="164" t="str">
        <f>CONCATENATE(Resultados!F5,"-",Resultados!K5)</f>
        <v>Egipto-Uruguay</v>
      </c>
      <c r="H7" s="165" t="str">
        <f>CONCATENATE(IF(Resultados!H5&gt;Resultados!I5,1,IF(Resultados!H5&lt;Resultados!I5,2,IF(AND(Resultados!H5=Resultados!I5,Resultados!H5&lt;&gt;"",Resultados!I5&lt;&gt;""),"X",0))),"|",Resultados!H5,"-",Resultados!I5)</f>
        <v>0|-</v>
      </c>
      <c r="J7" s="146"/>
      <c r="K7" s="145">
        <f>IFERROR(SUM(IF(LEFT($H7,1)=LEFT(J7,1),$D$6),IF(RIGHT($H7,LEN($H7)-2)=RIGHT(J7,LEN(J7)-2),$D$7)),)</f>
        <v>0</v>
      </c>
      <c r="L7" s="150"/>
      <c r="M7" s="141"/>
      <c r="N7" s="133">
        <f t="shared" si="87"/>
        <v>0</v>
      </c>
      <c r="O7" s="135"/>
      <c r="P7" s="141"/>
      <c r="Q7" s="133">
        <f t="shared" si="88"/>
        <v>0</v>
      </c>
      <c r="R7" s="135"/>
      <c r="S7" s="141"/>
      <c r="T7" s="133">
        <f t="shared" si="89"/>
        <v>0</v>
      </c>
      <c r="U7" s="135"/>
      <c r="V7" s="141"/>
      <c r="W7" s="133">
        <f t="shared" si="90"/>
        <v>0</v>
      </c>
      <c r="X7" s="135"/>
      <c r="Y7" s="141"/>
      <c r="Z7" s="133">
        <f t="shared" si="91"/>
        <v>0</v>
      </c>
      <c r="AA7" s="135"/>
      <c r="AB7" s="141"/>
      <c r="AC7" s="133">
        <f t="shared" si="92"/>
        <v>0</v>
      </c>
      <c r="AD7" s="135"/>
      <c r="AE7" s="141"/>
      <c r="AF7" s="133">
        <f t="shared" si="93"/>
        <v>0</v>
      </c>
      <c r="AG7" s="135"/>
      <c r="AH7" s="141"/>
      <c r="AI7" s="133">
        <f t="shared" si="94"/>
        <v>0</v>
      </c>
      <c r="AJ7" s="135"/>
      <c r="AK7" s="141"/>
      <c r="AL7" s="133">
        <f t="shared" si="95"/>
        <v>0</v>
      </c>
      <c r="AM7" s="135"/>
      <c r="AN7" s="141"/>
      <c r="AO7" s="133">
        <f t="shared" si="96"/>
        <v>0</v>
      </c>
      <c r="AP7" s="135"/>
      <c r="AQ7" s="141"/>
      <c r="AR7" s="133">
        <f t="shared" si="97"/>
        <v>0</v>
      </c>
      <c r="AS7" s="135"/>
      <c r="AT7" s="141"/>
      <c r="AU7" s="133">
        <f t="shared" si="98"/>
        <v>0</v>
      </c>
      <c r="AV7" s="135"/>
      <c r="AW7" s="141"/>
      <c r="AX7" s="133">
        <f t="shared" si="99"/>
        <v>0</v>
      </c>
      <c r="AY7" s="135"/>
      <c r="AZ7" s="141"/>
      <c r="BA7" s="133">
        <f t="shared" si="100"/>
        <v>0</v>
      </c>
      <c r="BB7" s="135"/>
      <c r="BC7" s="141"/>
      <c r="BD7" s="133">
        <f t="shared" si="101"/>
        <v>0</v>
      </c>
      <c r="BE7" s="135"/>
      <c r="BF7" s="141"/>
      <c r="BG7" s="133">
        <f t="shared" si="102"/>
        <v>0</v>
      </c>
      <c r="BH7" s="135"/>
      <c r="BI7" s="141"/>
      <c r="BJ7" s="133">
        <f t="shared" si="103"/>
        <v>0</v>
      </c>
      <c r="BK7" s="135"/>
      <c r="BL7" s="141"/>
      <c r="BM7" s="133">
        <f t="shared" si="104"/>
        <v>0</v>
      </c>
      <c r="BN7" s="135"/>
      <c r="BO7" s="141"/>
      <c r="BP7" s="133">
        <f t="shared" si="105"/>
        <v>0</v>
      </c>
      <c r="BQ7" s="135"/>
      <c r="BR7" s="141"/>
      <c r="BS7" s="133">
        <f t="shared" si="106"/>
        <v>0</v>
      </c>
      <c r="BT7" s="135"/>
      <c r="BU7" s="141"/>
      <c r="BV7" s="133">
        <f t="shared" si="107"/>
        <v>0</v>
      </c>
      <c r="BW7" s="135"/>
      <c r="BX7" s="141"/>
      <c r="BY7" s="133">
        <f t="shared" si="108"/>
        <v>0</v>
      </c>
      <c r="BZ7" s="135"/>
      <c r="CA7" s="141"/>
      <c r="CB7" s="133">
        <f t="shared" si="109"/>
        <v>0</v>
      </c>
      <c r="CC7" s="135"/>
      <c r="CD7" s="141"/>
      <c r="CE7" s="133">
        <f t="shared" si="110"/>
        <v>0</v>
      </c>
      <c r="CF7" s="135"/>
      <c r="CG7" s="141"/>
      <c r="CH7" s="133">
        <f t="shared" si="111"/>
        <v>0</v>
      </c>
      <c r="CI7" s="135"/>
      <c r="CJ7" s="141"/>
      <c r="CK7" s="133">
        <f t="shared" si="112"/>
        <v>0</v>
      </c>
      <c r="CL7" s="135"/>
      <c r="CM7" s="141"/>
      <c r="CN7" s="133">
        <f t="shared" si="113"/>
        <v>0</v>
      </c>
      <c r="CO7" s="135"/>
      <c r="CP7" s="141"/>
      <c r="CQ7" s="133">
        <f t="shared" si="114"/>
        <v>0</v>
      </c>
      <c r="CR7" s="135"/>
      <c r="CS7" s="141"/>
      <c r="CT7" s="133">
        <f t="shared" si="115"/>
        <v>0</v>
      </c>
      <c r="CU7" s="135"/>
      <c r="CV7" s="141"/>
      <c r="CW7" s="133">
        <f t="shared" si="116"/>
        <v>0</v>
      </c>
      <c r="CX7" s="135"/>
      <c r="CY7" s="141"/>
      <c r="CZ7" s="133">
        <f t="shared" si="117"/>
        <v>0</v>
      </c>
      <c r="DA7" s="135"/>
      <c r="DB7" s="141"/>
      <c r="DC7" s="133">
        <f t="shared" si="118"/>
        <v>0</v>
      </c>
      <c r="DD7" s="135"/>
      <c r="DE7" s="141"/>
      <c r="DF7" s="133">
        <f t="shared" si="119"/>
        <v>0</v>
      </c>
      <c r="DG7" s="135"/>
      <c r="DH7" s="141"/>
      <c r="DI7" s="133">
        <f t="shared" si="120"/>
        <v>0</v>
      </c>
      <c r="DJ7" s="135"/>
      <c r="DK7" s="141"/>
      <c r="DL7" s="133">
        <f t="shared" si="121"/>
        <v>0</v>
      </c>
      <c r="DM7" s="135"/>
      <c r="DN7" s="141"/>
      <c r="DO7" s="133">
        <f t="shared" si="122"/>
        <v>0</v>
      </c>
      <c r="DP7" s="135"/>
      <c r="DQ7" s="141"/>
      <c r="DR7" s="133">
        <f t="shared" si="123"/>
        <v>0</v>
      </c>
      <c r="DS7" s="135"/>
      <c r="DT7" s="141"/>
      <c r="DU7" s="133">
        <f t="shared" si="124"/>
        <v>0</v>
      </c>
      <c r="DV7" s="135"/>
      <c r="DW7" s="141"/>
      <c r="DX7" s="133">
        <f t="shared" si="125"/>
        <v>0</v>
      </c>
      <c r="DY7" s="135"/>
      <c r="DZ7" s="141"/>
      <c r="EA7" s="133">
        <f t="shared" si="126"/>
        <v>0</v>
      </c>
      <c r="EB7" s="135"/>
      <c r="EC7" s="141"/>
      <c r="ED7" s="133">
        <f t="shared" si="127"/>
        <v>0</v>
      </c>
      <c r="EE7" s="135"/>
      <c r="EF7" s="141"/>
      <c r="EG7" s="133">
        <f t="shared" si="128"/>
        <v>0</v>
      </c>
      <c r="EH7" s="135"/>
      <c r="EI7" s="141"/>
      <c r="EJ7" s="133">
        <f t="shared" si="129"/>
        <v>0</v>
      </c>
      <c r="EK7" s="135"/>
      <c r="EL7" s="141"/>
      <c r="EM7" s="133">
        <f t="shared" si="130"/>
        <v>0</v>
      </c>
      <c r="EN7" s="135"/>
      <c r="EO7" s="141"/>
      <c r="EP7" s="133">
        <f t="shared" si="131"/>
        <v>0</v>
      </c>
      <c r="EQ7" s="135"/>
      <c r="ER7" s="141"/>
      <c r="ES7" s="133">
        <f t="shared" si="132"/>
        <v>0</v>
      </c>
      <c r="ET7" s="135"/>
      <c r="EU7" s="141"/>
      <c r="EV7" s="133">
        <f t="shared" si="133"/>
        <v>0</v>
      </c>
      <c r="EW7" s="135"/>
      <c r="EX7" s="141"/>
      <c r="EY7" s="133">
        <f t="shared" si="134"/>
        <v>0</v>
      </c>
      <c r="EZ7" s="135"/>
      <c r="FA7" s="141"/>
      <c r="FB7" s="133">
        <f t="shared" si="135"/>
        <v>0</v>
      </c>
      <c r="FC7" s="135"/>
    </row>
    <row r="8" spans="1:159" s="73" customFormat="1" x14ac:dyDescent="0.3">
      <c r="C8" s="186" t="s">
        <v>181</v>
      </c>
      <c r="D8" s="187">
        <v>0</v>
      </c>
      <c r="F8" s="607"/>
      <c r="G8" s="164" t="str">
        <f>CONCATENATE(Resultados!F6,"-",Resultados!K6)</f>
        <v>Rusia-Egipto</v>
      </c>
      <c r="H8" s="165" t="str">
        <f>CONCATENATE(IF(Resultados!H6&gt;Resultados!I6,1,IF(Resultados!H6&lt;Resultados!I6,2,IF(AND(Resultados!H6=Resultados!I6,Resultados!H6&lt;&gt;"",Resultados!I6&lt;&gt;""),"X",0))),"|",Resultados!H6,"-",Resultados!I6)</f>
        <v>0|-</v>
      </c>
      <c r="J8" s="146"/>
      <c r="K8" s="145">
        <f>IFERROR(SUM(IF(LEFT($H8,1)=LEFT(J8,1),$D$6),IF(RIGHT($H8,LEN($H8)-2)=RIGHT(J8,LEN(J8)-2),$D$7)),)</f>
        <v>0</v>
      </c>
      <c r="L8" s="150"/>
      <c r="M8" s="141"/>
      <c r="N8" s="133">
        <f t="shared" si="87"/>
        <v>0</v>
      </c>
      <c r="O8" s="135"/>
      <c r="P8" s="141"/>
      <c r="Q8" s="133">
        <f t="shared" si="88"/>
        <v>0</v>
      </c>
      <c r="R8" s="135"/>
      <c r="S8" s="141"/>
      <c r="T8" s="133">
        <f t="shared" si="89"/>
        <v>0</v>
      </c>
      <c r="U8" s="135"/>
      <c r="V8" s="141"/>
      <c r="W8" s="133">
        <f t="shared" si="90"/>
        <v>0</v>
      </c>
      <c r="X8" s="135"/>
      <c r="Y8" s="141"/>
      <c r="Z8" s="133">
        <f t="shared" si="91"/>
        <v>0</v>
      </c>
      <c r="AA8" s="135"/>
      <c r="AB8" s="141"/>
      <c r="AC8" s="133">
        <f t="shared" si="92"/>
        <v>0</v>
      </c>
      <c r="AD8" s="135"/>
      <c r="AE8" s="141"/>
      <c r="AF8" s="133">
        <f t="shared" si="93"/>
        <v>0</v>
      </c>
      <c r="AG8" s="135"/>
      <c r="AH8" s="141"/>
      <c r="AI8" s="133">
        <f t="shared" si="94"/>
        <v>0</v>
      </c>
      <c r="AJ8" s="135"/>
      <c r="AK8" s="141"/>
      <c r="AL8" s="133">
        <f t="shared" si="95"/>
        <v>0</v>
      </c>
      <c r="AM8" s="135"/>
      <c r="AN8" s="141"/>
      <c r="AO8" s="133">
        <f t="shared" si="96"/>
        <v>0</v>
      </c>
      <c r="AP8" s="135"/>
      <c r="AQ8" s="141"/>
      <c r="AR8" s="133">
        <f t="shared" si="97"/>
        <v>0</v>
      </c>
      <c r="AS8" s="135"/>
      <c r="AT8" s="141"/>
      <c r="AU8" s="133">
        <f t="shared" si="98"/>
        <v>0</v>
      </c>
      <c r="AV8" s="135"/>
      <c r="AW8" s="141"/>
      <c r="AX8" s="133">
        <f t="shared" si="99"/>
        <v>0</v>
      </c>
      <c r="AY8" s="135"/>
      <c r="AZ8" s="141"/>
      <c r="BA8" s="133">
        <f t="shared" si="100"/>
        <v>0</v>
      </c>
      <c r="BB8" s="135"/>
      <c r="BC8" s="141"/>
      <c r="BD8" s="133">
        <f t="shared" si="101"/>
        <v>0</v>
      </c>
      <c r="BE8" s="135"/>
      <c r="BF8" s="141"/>
      <c r="BG8" s="133">
        <f t="shared" si="102"/>
        <v>0</v>
      </c>
      <c r="BH8" s="135"/>
      <c r="BI8" s="141"/>
      <c r="BJ8" s="133">
        <f t="shared" si="103"/>
        <v>0</v>
      </c>
      <c r="BK8" s="135"/>
      <c r="BL8" s="141"/>
      <c r="BM8" s="133">
        <f t="shared" si="104"/>
        <v>0</v>
      </c>
      <c r="BN8" s="135"/>
      <c r="BO8" s="141"/>
      <c r="BP8" s="133">
        <f t="shared" si="105"/>
        <v>0</v>
      </c>
      <c r="BQ8" s="135"/>
      <c r="BR8" s="141"/>
      <c r="BS8" s="133">
        <f t="shared" si="106"/>
        <v>0</v>
      </c>
      <c r="BT8" s="135"/>
      <c r="BU8" s="141"/>
      <c r="BV8" s="133">
        <f t="shared" si="107"/>
        <v>0</v>
      </c>
      <c r="BW8" s="135"/>
      <c r="BX8" s="141"/>
      <c r="BY8" s="133">
        <f t="shared" si="108"/>
        <v>0</v>
      </c>
      <c r="BZ8" s="135"/>
      <c r="CA8" s="141"/>
      <c r="CB8" s="133">
        <f t="shared" si="109"/>
        <v>0</v>
      </c>
      <c r="CC8" s="135"/>
      <c r="CD8" s="141"/>
      <c r="CE8" s="133">
        <f t="shared" si="110"/>
        <v>0</v>
      </c>
      <c r="CF8" s="135"/>
      <c r="CG8" s="141"/>
      <c r="CH8" s="133">
        <f t="shared" si="111"/>
        <v>0</v>
      </c>
      <c r="CI8" s="135"/>
      <c r="CJ8" s="141"/>
      <c r="CK8" s="133">
        <f t="shared" si="112"/>
        <v>0</v>
      </c>
      <c r="CL8" s="135"/>
      <c r="CM8" s="141"/>
      <c r="CN8" s="133">
        <f t="shared" si="113"/>
        <v>0</v>
      </c>
      <c r="CO8" s="135"/>
      <c r="CP8" s="141"/>
      <c r="CQ8" s="133">
        <f t="shared" si="114"/>
        <v>0</v>
      </c>
      <c r="CR8" s="135"/>
      <c r="CS8" s="141"/>
      <c r="CT8" s="133">
        <f t="shared" si="115"/>
        <v>0</v>
      </c>
      <c r="CU8" s="135"/>
      <c r="CV8" s="141"/>
      <c r="CW8" s="133">
        <f t="shared" si="116"/>
        <v>0</v>
      </c>
      <c r="CX8" s="135"/>
      <c r="CY8" s="141"/>
      <c r="CZ8" s="133">
        <f t="shared" si="117"/>
        <v>0</v>
      </c>
      <c r="DA8" s="135"/>
      <c r="DB8" s="141"/>
      <c r="DC8" s="133">
        <f t="shared" si="118"/>
        <v>0</v>
      </c>
      <c r="DD8" s="135"/>
      <c r="DE8" s="141"/>
      <c r="DF8" s="133">
        <f t="shared" si="119"/>
        <v>0</v>
      </c>
      <c r="DG8" s="135"/>
      <c r="DH8" s="141"/>
      <c r="DI8" s="133">
        <f t="shared" si="120"/>
        <v>0</v>
      </c>
      <c r="DJ8" s="135"/>
      <c r="DK8" s="141"/>
      <c r="DL8" s="133">
        <f t="shared" si="121"/>
        <v>0</v>
      </c>
      <c r="DM8" s="135"/>
      <c r="DN8" s="141"/>
      <c r="DO8" s="133">
        <f t="shared" si="122"/>
        <v>0</v>
      </c>
      <c r="DP8" s="135"/>
      <c r="DQ8" s="141"/>
      <c r="DR8" s="133">
        <f t="shared" si="123"/>
        <v>0</v>
      </c>
      <c r="DS8" s="135"/>
      <c r="DT8" s="141"/>
      <c r="DU8" s="133">
        <f t="shared" si="124"/>
        <v>0</v>
      </c>
      <c r="DV8" s="135"/>
      <c r="DW8" s="141"/>
      <c r="DX8" s="133">
        <f t="shared" si="125"/>
        <v>0</v>
      </c>
      <c r="DY8" s="135"/>
      <c r="DZ8" s="141"/>
      <c r="EA8" s="133">
        <f t="shared" si="126"/>
        <v>0</v>
      </c>
      <c r="EB8" s="135"/>
      <c r="EC8" s="141"/>
      <c r="ED8" s="133">
        <f t="shared" si="127"/>
        <v>0</v>
      </c>
      <c r="EE8" s="135"/>
      <c r="EF8" s="141"/>
      <c r="EG8" s="133">
        <f t="shared" si="128"/>
        <v>0</v>
      </c>
      <c r="EH8" s="135"/>
      <c r="EI8" s="141"/>
      <c r="EJ8" s="133">
        <f t="shared" si="129"/>
        <v>0</v>
      </c>
      <c r="EK8" s="135"/>
      <c r="EL8" s="141"/>
      <c r="EM8" s="133">
        <f t="shared" si="130"/>
        <v>0</v>
      </c>
      <c r="EN8" s="135"/>
      <c r="EO8" s="141"/>
      <c r="EP8" s="133">
        <f t="shared" si="131"/>
        <v>0</v>
      </c>
      <c r="EQ8" s="135"/>
      <c r="ER8" s="141"/>
      <c r="ES8" s="133">
        <f t="shared" si="132"/>
        <v>0</v>
      </c>
      <c r="ET8" s="135"/>
      <c r="EU8" s="141"/>
      <c r="EV8" s="133">
        <f t="shared" si="133"/>
        <v>0</v>
      </c>
      <c r="EW8" s="135"/>
      <c r="EX8" s="141"/>
      <c r="EY8" s="133">
        <f t="shared" si="134"/>
        <v>0</v>
      </c>
      <c r="EZ8" s="135"/>
      <c r="FA8" s="141"/>
      <c r="FB8" s="133">
        <f t="shared" si="135"/>
        <v>0</v>
      </c>
      <c r="FC8" s="135"/>
    </row>
    <row r="9" spans="1:159" s="73" customFormat="1" x14ac:dyDescent="0.3">
      <c r="C9" s="186" t="s">
        <v>182</v>
      </c>
      <c r="D9" s="187">
        <v>0</v>
      </c>
      <c r="F9" s="607"/>
      <c r="G9" s="164" t="str">
        <f>CONCATENATE(Resultados!F7,"-",Resultados!K7)</f>
        <v>Uruguay-Arabia Saudí</v>
      </c>
      <c r="H9" s="165" t="str">
        <f>CONCATENATE(IF(Resultados!H7&gt;Resultados!I7,1,IF(Resultados!H7&lt;Resultados!I7,2,IF(AND(Resultados!H7=Resultados!I7,Resultados!H7&lt;&gt;"",Resultados!I7&lt;&gt;""),"X",0))),"|",Resultados!H7,"-",Resultados!I7)</f>
        <v>0|-</v>
      </c>
      <c r="J9" s="146"/>
      <c r="K9" s="145">
        <f t="shared" ref="K9:K53" si="136">IFERROR(SUM(IF(LEFT($H9,1)=LEFT(J9,1),$D$6),IF(RIGHT($H9,LEN($H9)-2)=RIGHT(J9,LEN(J9)-2),$D$7)),0)</f>
        <v>0</v>
      </c>
      <c r="L9" s="150"/>
      <c r="M9" s="141"/>
      <c r="N9" s="133">
        <f t="shared" si="87"/>
        <v>0</v>
      </c>
      <c r="O9" s="135"/>
      <c r="P9" s="141"/>
      <c r="Q9" s="133">
        <f t="shared" si="88"/>
        <v>0</v>
      </c>
      <c r="R9" s="135"/>
      <c r="S9" s="141"/>
      <c r="T9" s="133">
        <f t="shared" si="89"/>
        <v>0</v>
      </c>
      <c r="U9" s="135"/>
      <c r="V9" s="141"/>
      <c r="W9" s="133">
        <f t="shared" si="90"/>
        <v>0</v>
      </c>
      <c r="X9" s="135"/>
      <c r="Y9" s="141"/>
      <c r="Z9" s="133">
        <f t="shared" si="91"/>
        <v>0</v>
      </c>
      <c r="AA9" s="135"/>
      <c r="AB9" s="141"/>
      <c r="AC9" s="133">
        <f t="shared" si="92"/>
        <v>0</v>
      </c>
      <c r="AD9" s="135"/>
      <c r="AE9" s="141"/>
      <c r="AF9" s="133">
        <f t="shared" si="93"/>
        <v>0</v>
      </c>
      <c r="AG9" s="135"/>
      <c r="AH9" s="141"/>
      <c r="AI9" s="133">
        <f t="shared" si="94"/>
        <v>0</v>
      </c>
      <c r="AJ9" s="135"/>
      <c r="AK9" s="141"/>
      <c r="AL9" s="133">
        <f t="shared" si="95"/>
        <v>0</v>
      </c>
      <c r="AM9" s="135"/>
      <c r="AN9" s="141"/>
      <c r="AO9" s="133">
        <f t="shared" si="96"/>
        <v>0</v>
      </c>
      <c r="AP9" s="135"/>
      <c r="AQ9" s="141"/>
      <c r="AR9" s="133">
        <f t="shared" si="97"/>
        <v>0</v>
      </c>
      <c r="AS9" s="135"/>
      <c r="AT9" s="141"/>
      <c r="AU9" s="133">
        <f t="shared" si="98"/>
        <v>0</v>
      </c>
      <c r="AV9" s="135"/>
      <c r="AW9" s="141"/>
      <c r="AX9" s="133">
        <f t="shared" si="99"/>
        <v>0</v>
      </c>
      <c r="AY9" s="135"/>
      <c r="AZ9" s="141"/>
      <c r="BA9" s="133">
        <f t="shared" si="100"/>
        <v>0</v>
      </c>
      <c r="BB9" s="135"/>
      <c r="BC9" s="141"/>
      <c r="BD9" s="133">
        <f t="shared" si="101"/>
        <v>0</v>
      </c>
      <c r="BE9" s="135"/>
      <c r="BF9" s="141"/>
      <c r="BG9" s="133">
        <f t="shared" si="102"/>
        <v>0</v>
      </c>
      <c r="BH9" s="135"/>
      <c r="BI9" s="141"/>
      <c r="BJ9" s="133">
        <f t="shared" si="103"/>
        <v>0</v>
      </c>
      <c r="BK9" s="135"/>
      <c r="BL9" s="141"/>
      <c r="BM9" s="133">
        <f t="shared" si="104"/>
        <v>0</v>
      </c>
      <c r="BN9" s="135"/>
      <c r="BO9" s="141"/>
      <c r="BP9" s="133">
        <f t="shared" si="105"/>
        <v>0</v>
      </c>
      <c r="BQ9" s="135"/>
      <c r="BR9" s="141"/>
      <c r="BS9" s="133">
        <f t="shared" si="106"/>
        <v>0</v>
      </c>
      <c r="BT9" s="135"/>
      <c r="BU9" s="141"/>
      <c r="BV9" s="133">
        <f t="shared" si="107"/>
        <v>0</v>
      </c>
      <c r="BW9" s="135"/>
      <c r="BX9" s="141"/>
      <c r="BY9" s="133">
        <f t="shared" si="108"/>
        <v>0</v>
      </c>
      <c r="BZ9" s="135"/>
      <c r="CA9" s="141"/>
      <c r="CB9" s="133">
        <f t="shared" si="109"/>
        <v>0</v>
      </c>
      <c r="CC9" s="135"/>
      <c r="CD9" s="141"/>
      <c r="CE9" s="133">
        <f t="shared" si="110"/>
        <v>0</v>
      </c>
      <c r="CF9" s="135"/>
      <c r="CG9" s="141"/>
      <c r="CH9" s="133">
        <f t="shared" si="111"/>
        <v>0</v>
      </c>
      <c r="CI9" s="135"/>
      <c r="CJ9" s="141"/>
      <c r="CK9" s="133">
        <f t="shared" si="112"/>
        <v>0</v>
      </c>
      <c r="CL9" s="135"/>
      <c r="CM9" s="141"/>
      <c r="CN9" s="133">
        <f t="shared" si="113"/>
        <v>0</v>
      </c>
      <c r="CO9" s="135"/>
      <c r="CP9" s="141"/>
      <c r="CQ9" s="133">
        <f t="shared" si="114"/>
        <v>0</v>
      </c>
      <c r="CR9" s="135"/>
      <c r="CS9" s="141"/>
      <c r="CT9" s="133">
        <f t="shared" si="115"/>
        <v>0</v>
      </c>
      <c r="CU9" s="135"/>
      <c r="CV9" s="141"/>
      <c r="CW9" s="133">
        <f t="shared" si="116"/>
        <v>0</v>
      </c>
      <c r="CX9" s="135"/>
      <c r="CY9" s="141"/>
      <c r="CZ9" s="133">
        <f t="shared" si="117"/>
        <v>0</v>
      </c>
      <c r="DA9" s="135"/>
      <c r="DB9" s="141"/>
      <c r="DC9" s="133">
        <f t="shared" si="118"/>
        <v>0</v>
      </c>
      <c r="DD9" s="135"/>
      <c r="DE9" s="141"/>
      <c r="DF9" s="133">
        <f t="shared" si="119"/>
        <v>0</v>
      </c>
      <c r="DG9" s="135"/>
      <c r="DH9" s="141"/>
      <c r="DI9" s="133">
        <f t="shared" si="120"/>
        <v>0</v>
      </c>
      <c r="DJ9" s="135"/>
      <c r="DK9" s="141"/>
      <c r="DL9" s="133">
        <f t="shared" si="121"/>
        <v>0</v>
      </c>
      <c r="DM9" s="135"/>
      <c r="DN9" s="141"/>
      <c r="DO9" s="133">
        <f t="shared" si="122"/>
        <v>0</v>
      </c>
      <c r="DP9" s="135"/>
      <c r="DQ9" s="141"/>
      <c r="DR9" s="133">
        <f t="shared" si="123"/>
        <v>0</v>
      </c>
      <c r="DS9" s="135"/>
      <c r="DT9" s="141"/>
      <c r="DU9" s="133">
        <f t="shared" si="124"/>
        <v>0</v>
      </c>
      <c r="DV9" s="135"/>
      <c r="DW9" s="141"/>
      <c r="DX9" s="133">
        <f t="shared" si="125"/>
        <v>0</v>
      </c>
      <c r="DY9" s="135"/>
      <c r="DZ9" s="141"/>
      <c r="EA9" s="133">
        <f t="shared" si="126"/>
        <v>0</v>
      </c>
      <c r="EB9" s="135"/>
      <c r="EC9" s="141"/>
      <c r="ED9" s="133">
        <f t="shared" si="127"/>
        <v>0</v>
      </c>
      <c r="EE9" s="135"/>
      <c r="EF9" s="141"/>
      <c r="EG9" s="133">
        <f t="shared" si="128"/>
        <v>0</v>
      </c>
      <c r="EH9" s="135"/>
      <c r="EI9" s="141"/>
      <c r="EJ9" s="133">
        <f t="shared" si="129"/>
        <v>0</v>
      </c>
      <c r="EK9" s="135"/>
      <c r="EL9" s="141"/>
      <c r="EM9" s="133">
        <f t="shared" si="130"/>
        <v>0</v>
      </c>
      <c r="EN9" s="135"/>
      <c r="EO9" s="141"/>
      <c r="EP9" s="133">
        <f t="shared" si="131"/>
        <v>0</v>
      </c>
      <c r="EQ9" s="135"/>
      <c r="ER9" s="141"/>
      <c r="ES9" s="133">
        <f t="shared" si="132"/>
        <v>0</v>
      </c>
      <c r="ET9" s="135"/>
      <c r="EU9" s="141"/>
      <c r="EV9" s="133">
        <f t="shared" si="133"/>
        <v>0</v>
      </c>
      <c r="EW9" s="135"/>
      <c r="EX9" s="141"/>
      <c r="EY9" s="133">
        <f t="shared" si="134"/>
        <v>0</v>
      </c>
      <c r="EZ9" s="135"/>
      <c r="FA9" s="141"/>
      <c r="FB9" s="133">
        <f t="shared" si="135"/>
        <v>0</v>
      </c>
      <c r="FC9" s="135"/>
    </row>
    <row r="10" spans="1:159" s="73" customFormat="1" x14ac:dyDescent="0.3">
      <c r="C10" s="186" t="s">
        <v>183</v>
      </c>
      <c r="D10" s="187">
        <v>0</v>
      </c>
      <c r="F10" s="607"/>
      <c r="G10" s="164" t="str">
        <f>CONCATENATE(Resultados!F8,"-",Resultados!K8)</f>
        <v>Uruguay-Rusia</v>
      </c>
      <c r="H10" s="165" t="str">
        <f>CONCATENATE(IF(Resultados!H8&gt;Resultados!I8,1,IF(Resultados!H8&lt;Resultados!I8,2,IF(AND(Resultados!H8=Resultados!I8,Resultados!H8&lt;&gt;"",Resultados!I8&lt;&gt;""),"X",0))),"|",Resultados!H8,"-",Resultados!I8)</f>
        <v>0|-</v>
      </c>
      <c r="J10" s="146"/>
      <c r="K10" s="145">
        <f t="shared" si="136"/>
        <v>0</v>
      </c>
      <c r="L10" s="150"/>
      <c r="M10" s="141"/>
      <c r="N10" s="133">
        <f t="shared" si="87"/>
        <v>0</v>
      </c>
      <c r="O10" s="135"/>
      <c r="P10" s="141"/>
      <c r="Q10" s="133">
        <f t="shared" si="88"/>
        <v>0</v>
      </c>
      <c r="R10" s="135"/>
      <c r="S10" s="141"/>
      <c r="T10" s="133">
        <f t="shared" si="89"/>
        <v>0</v>
      </c>
      <c r="U10" s="135"/>
      <c r="V10" s="141"/>
      <c r="W10" s="133">
        <f t="shared" si="90"/>
        <v>0</v>
      </c>
      <c r="X10" s="135"/>
      <c r="Y10" s="141"/>
      <c r="Z10" s="133">
        <f t="shared" si="91"/>
        <v>0</v>
      </c>
      <c r="AA10" s="135"/>
      <c r="AB10" s="141"/>
      <c r="AC10" s="133">
        <f t="shared" si="92"/>
        <v>0</v>
      </c>
      <c r="AD10" s="135"/>
      <c r="AE10" s="141"/>
      <c r="AF10" s="133">
        <f t="shared" si="93"/>
        <v>0</v>
      </c>
      <c r="AG10" s="135"/>
      <c r="AH10" s="141"/>
      <c r="AI10" s="133">
        <f t="shared" si="94"/>
        <v>0</v>
      </c>
      <c r="AJ10" s="135"/>
      <c r="AK10" s="141"/>
      <c r="AL10" s="133">
        <f t="shared" si="95"/>
        <v>0</v>
      </c>
      <c r="AM10" s="135"/>
      <c r="AN10" s="141"/>
      <c r="AO10" s="133">
        <f t="shared" si="96"/>
        <v>0</v>
      </c>
      <c r="AP10" s="135"/>
      <c r="AQ10" s="141"/>
      <c r="AR10" s="133">
        <f t="shared" si="97"/>
        <v>0</v>
      </c>
      <c r="AS10" s="135"/>
      <c r="AT10" s="141"/>
      <c r="AU10" s="133">
        <f t="shared" si="98"/>
        <v>0</v>
      </c>
      <c r="AV10" s="135"/>
      <c r="AW10" s="141"/>
      <c r="AX10" s="133">
        <f t="shared" si="99"/>
        <v>0</v>
      </c>
      <c r="AY10" s="135"/>
      <c r="AZ10" s="141"/>
      <c r="BA10" s="133">
        <f t="shared" si="100"/>
        <v>0</v>
      </c>
      <c r="BB10" s="135"/>
      <c r="BC10" s="141"/>
      <c r="BD10" s="133">
        <f t="shared" si="101"/>
        <v>0</v>
      </c>
      <c r="BE10" s="135"/>
      <c r="BF10" s="141"/>
      <c r="BG10" s="133">
        <f t="shared" si="102"/>
        <v>0</v>
      </c>
      <c r="BH10" s="135"/>
      <c r="BI10" s="141"/>
      <c r="BJ10" s="133">
        <f t="shared" si="103"/>
        <v>0</v>
      </c>
      <c r="BK10" s="135"/>
      <c r="BL10" s="141"/>
      <c r="BM10" s="133">
        <f t="shared" si="104"/>
        <v>0</v>
      </c>
      <c r="BN10" s="135"/>
      <c r="BO10" s="141"/>
      <c r="BP10" s="133">
        <f t="shared" si="105"/>
        <v>0</v>
      </c>
      <c r="BQ10" s="135"/>
      <c r="BR10" s="141"/>
      <c r="BS10" s="133">
        <f t="shared" si="106"/>
        <v>0</v>
      </c>
      <c r="BT10" s="135"/>
      <c r="BU10" s="141"/>
      <c r="BV10" s="133">
        <f t="shared" si="107"/>
        <v>0</v>
      </c>
      <c r="BW10" s="135"/>
      <c r="BX10" s="141"/>
      <c r="BY10" s="133">
        <f t="shared" si="108"/>
        <v>0</v>
      </c>
      <c r="BZ10" s="135"/>
      <c r="CA10" s="141"/>
      <c r="CB10" s="133">
        <f t="shared" si="109"/>
        <v>0</v>
      </c>
      <c r="CC10" s="135"/>
      <c r="CD10" s="141"/>
      <c r="CE10" s="133">
        <f t="shared" si="110"/>
        <v>0</v>
      </c>
      <c r="CF10" s="135"/>
      <c r="CG10" s="141"/>
      <c r="CH10" s="133">
        <f t="shared" si="111"/>
        <v>0</v>
      </c>
      <c r="CI10" s="135"/>
      <c r="CJ10" s="141"/>
      <c r="CK10" s="133">
        <f t="shared" si="112"/>
        <v>0</v>
      </c>
      <c r="CL10" s="135"/>
      <c r="CM10" s="141"/>
      <c r="CN10" s="133">
        <f t="shared" si="113"/>
        <v>0</v>
      </c>
      <c r="CO10" s="135"/>
      <c r="CP10" s="141"/>
      <c r="CQ10" s="133">
        <f t="shared" si="114"/>
        <v>0</v>
      </c>
      <c r="CR10" s="135"/>
      <c r="CS10" s="141"/>
      <c r="CT10" s="133">
        <f t="shared" si="115"/>
        <v>0</v>
      </c>
      <c r="CU10" s="135"/>
      <c r="CV10" s="141"/>
      <c r="CW10" s="133">
        <f t="shared" si="116"/>
        <v>0</v>
      </c>
      <c r="CX10" s="135"/>
      <c r="CY10" s="141"/>
      <c r="CZ10" s="133">
        <f t="shared" si="117"/>
        <v>0</v>
      </c>
      <c r="DA10" s="135"/>
      <c r="DB10" s="141"/>
      <c r="DC10" s="133">
        <f t="shared" si="118"/>
        <v>0</v>
      </c>
      <c r="DD10" s="135"/>
      <c r="DE10" s="141"/>
      <c r="DF10" s="133">
        <f t="shared" si="119"/>
        <v>0</v>
      </c>
      <c r="DG10" s="135"/>
      <c r="DH10" s="141"/>
      <c r="DI10" s="133">
        <f t="shared" si="120"/>
        <v>0</v>
      </c>
      <c r="DJ10" s="135"/>
      <c r="DK10" s="141"/>
      <c r="DL10" s="133">
        <f t="shared" si="121"/>
        <v>0</v>
      </c>
      <c r="DM10" s="135"/>
      <c r="DN10" s="141"/>
      <c r="DO10" s="133">
        <f t="shared" si="122"/>
        <v>0</v>
      </c>
      <c r="DP10" s="135"/>
      <c r="DQ10" s="141"/>
      <c r="DR10" s="133">
        <f t="shared" si="123"/>
        <v>0</v>
      </c>
      <c r="DS10" s="135"/>
      <c r="DT10" s="141"/>
      <c r="DU10" s="133">
        <f t="shared" si="124"/>
        <v>0</v>
      </c>
      <c r="DV10" s="135"/>
      <c r="DW10" s="141"/>
      <c r="DX10" s="133">
        <f t="shared" si="125"/>
        <v>0</v>
      </c>
      <c r="DY10" s="135"/>
      <c r="DZ10" s="141"/>
      <c r="EA10" s="133">
        <f t="shared" si="126"/>
        <v>0</v>
      </c>
      <c r="EB10" s="135"/>
      <c r="EC10" s="141"/>
      <c r="ED10" s="133">
        <f t="shared" si="127"/>
        <v>0</v>
      </c>
      <c r="EE10" s="135"/>
      <c r="EF10" s="141"/>
      <c r="EG10" s="133">
        <f t="shared" si="128"/>
        <v>0</v>
      </c>
      <c r="EH10" s="135"/>
      <c r="EI10" s="141"/>
      <c r="EJ10" s="133">
        <f t="shared" si="129"/>
        <v>0</v>
      </c>
      <c r="EK10" s="135"/>
      <c r="EL10" s="141"/>
      <c r="EM10" s="133">
        <f t="shared" si="130"/>
        <v>0</v>
      </c>
      <c r="EN10" s="135"/>
      <c r="EO10" s="141"/>
      <c r="EP10" s="133">
        <f t="shared" si="131"/>
        <v>0</v>
      </c>
      <c r="EQ10" s="135"/>
      <c r="ER10" s="141"/>
      <c r="ES10" s="133">
        <f t="shared" si="132"/>
        <v>0</v>
      </c>
      <c r="ET10" s="135"/>
      <c r="EU10" s="141"/>
      <c r="EV10" s="133">
        <f t="shared" si="133"/>
        <v>0</v>
      </c>
      <c r="EW10" s="135"/>
      <c r="EX10" s="141"/>
      <c r="EY10" s="133">
        <f t="shared" si="134"/>
        <v>0</v>
      </c>
      <c r="EZ10" s="135"/>
      <c r="FA10" s="141"/>
      <c r="FB10" s="133">
        <f t="shared" si="135"/>
        <v>0</v>
      </c>
      <c r="FC10" s="135"/>
    </row>
    <row r="11" spans="1:159" s="73" customFormat="1" x14ac:dyDescent="0.3">
      <c r="C11" s="186" t="s">
        <v>184</v>
      </c>
      <c r="D11" s="187">
        <v>0</v>
      </c>
      <c r="F11" s="635"/>
      <c r="G11" s="164" t="str">
        <f>CONCATENATE(Resultados!F9,"-",Resultados!K9)</f>
        <v>Arabia Saudí-Egipto</v>
      </c>
      <c r="H11" s="165" t="str">
        <f>CONCATENATE(IF(Resultados!H9&gt;Resultados!I9,1,IF(Resultados!H9&lt;Resultados!I9,2,IF(AND(Resultados!H9=Resultados!I9,Resultados!H9&lt;&gt;"",Resultados!I9&lt;&gt;""),"X",0))),"|",Resultados!H9,"-",Resultados!I9)</f>
        <v>0|-</v>
      </c>
      <c r="J11" s="146"/>
      <c r="K11" s="145">
        <f t="shared" si="136"/>
        <v>0</v>
      </c>
      <c r="L11" s="150"/>
      <c r="M11" s="141"/>
      <c r="N11" s="133">
        <f t="shared" si="87"/>
        <v>0</v>
      </c>
      <c r="O11" s="135"/>
      <c r="P11" s="141"/>
      <c r="Q11" s="133">
        <f t="shared" si="88"/>
        <v>0</v>
      </c>
      <c r="R11" s="135"/>
      <c r="S11" s="141"/>
      <c r="T11" s="133">
        <f t="shared" si="89"/>
        <v>0</v>
      </c>
      <c r="U11" s="135"/>
      <c r="V11" s="141"/>
      <c r="W11" s="133">
        <f t="shared" si="90"/>
        <v>0</v>
      </c>
      <c r="X11" s="135"/>
      <c r="Y11" s="141"/>
      <c r="Z11" s="133">
        <f t="shared" si="91"/>
        <v>0</v>
      </c>
      <c r="AA11" s="135"/>
      <c r="AB11" s="141"/>
      <c r="AC11" s="133">
        <f t="shared" si="92"/>
        <v>0</v>
      </c>
      <c r="AD11" s="135"/>
      <c r="AE11" s="141"/>
      <c r="AF11" s="133">
        <f t="shared" si="93"/>
        <v>0</v>
      </c>
      <c r="AG11" s="135"/>
      <c r="AH11" s="141"/>
      <c r="AI11" s="133">
        <f t="shared" si="94"/>
        <v>0</v>
      </c>
      <c r="AJ11" s="135"/>
      <c r="AK11" s="141"/>
      <c r="AL11" s="133">
        <f t="shared" si="95"/>
        <v>0</v>
      </c>
      <c r="AM11" s="135"/>
      <c r="AN11" s="141"/>
      <c r="AO11" s="133">
        <f t="shared" si="96"/>
        <v>0</v>
      </c>
      <c r="AP11" s="135"/>
      <c r="AQ11" s="141"/>
      <c r="AR11" s="133">
        <f t="shared" si="97"/>
        <v>0</v>
      </c>
      <c r="AS11" s="135"/>
      <c r="AT11" s="141"/>
      <c r="AU11" s="133">
        <f t="shared" si="98"/>
        <v>0</v>
      </c>
      <c r="AV11" s="135"/>
      <c r="AW11" s="141"/>
      <c r="AX11" s="133">
        <f t="shared" si="99"/>
        <v>0</v>
      </c>
      <c r="AY11" s="135"/>
      <c r="AZ11" s="141"/>
      <c r="BA11" s="133">
        <f t="shared" si="100"/>
        <v>0</v>
      </c>
      <c r="BB11" s="135"/>
      <c r="BC11" s="141"/>
      <c r="BD11" s="133">
        <f t="shared" si="101"/>
        <v>0</v>
      </c>
      <c r="BE11" s="135"/>
      <c r="BF11" s="141"/>
      <c r="BG11" s="133">
        <f t="shared" si="102"/>
        <v>0</v>
      </c>
      <c r="BH11" s="135"/>
      <c r="BI11" s="141"/>
      <c r="BJ11" s="133">
        <f t="shared" si="103"/>
        <v>0</v>
      </c>
      <c r="BK11" s="135"/>
      <c r="BL11" s="141"/>
      <c r="BM11" s="133">
        <f t="shared" si="104"/>
        <v>0</v>
      </c>
      <c r="BN11" s="135"/>
      <c r="BO11" s="141"/>
      <c r="BP11" s="133">
        <f t="shared" si="105"/>
        <v>0</v>
      </c>
      <c r="BQ11" s="135"/>
      <c r="BR11" s="141"/>
      <c r="BS11" s="133">
        <f t="shared" si="106"/>
        <v>0</v>
      </c>
      <c r="BT11" s="135"/>
      <c r="BU11" s="141"/>
      <c r="BV11" s="133">
        <f t="shared" si="107"/>
        <v>0</v>
      </c>
      <c r="BW11" s="135"/>
      <c r="BX11" s="141"/>
      <c r="BY11" s="133">
        <f t="shared" si="108"/>
        <v>0</v>
      </c>
      <c r="BZ11" s="135"/>
      <c r="CA11" s="141"/>
      <c r="CB11" s="133">
        <f t="shared" si="109"/>
        <v>0</v>
      </c>
      <c r="CC11" s="135"/>
      <c r="CD11" s="141"/>
      <c r="CE11" s="133">
        <f t="shared" si="110"/>
        <v>0</v>
      </c>
      <c r="CF11" s="135"/>
      <c r="CG11" s="141"/>
      <c r="CH11" s="133">
        <f t="shared" si="111"/>
        <v>0</v>
      </c>
      <c r="CI11" s="135"/>
      <c r="CJ11" s="141"/>
      <c r="CK11" s="133">
        <f t="shared" si="112"/>
        <v>0</v>
      </c>
      <c r="CL11" s="135"/>
      <c r="CM11" s="141"/>
      <c r="CN11" s="133">
        <f t="shared" si="113"/>
        <v>0</v>
      </c>
      <c r="CO11" s="135"/>
      <c r="CP11" s="141"/>
      <c r="CQ11" s="133">
        <f t="shared" si="114"/>
        <v>0</v>
      </c>
      <c r="CR11" s="135"/>
      <c r="CS11" s="141"/>
      <c r="CT11" s="133">
        <f t="shared" si="115"/>
        <v>0</v>
      </c>
      <c r="CU11" s="135"/>
      <c r="CV11" s="141"/>
      <c r="CW11" s="133">
        <f t="shared" si="116"/>
        <v>0</v>
      </c>
      <c r="CX11" s="135"/>
      <c r="CY11" s="141"/>
      <c r="CZ11" s="133">
        <f t="shared" si="117"/>
        <v>0</v>
      </c>
      <c r="DA11" s="135"/>
      <c r="DB11" s="141"/>
      <c r="DC11" s="133">
        <f t="shared" si="118"/>
        <v>0</v>
      </c>
      <c r="DD11" s="135"/>
      <c r="DE11" s="141"/>
      <c r="DF11" s="133">
        <f t="shared" si="119"/>
        <v>0</v>
      </c>
      <c r="DG11" s="135"/>
      <c r="DH11" s="141"/>
      <c r="DI11" s="133">
        <f t="shared" si="120"/>
        <v>0</v>
      </c>
      <c r="DJ11" s="135"/>
      <c r="DK11" s="141"/>
      <c r="DL11" s="133">
        <f t="shared" si="121"/>
        <v>0</v>
      </c>
      <c r="DM11" s="135"/>
      <c r="DN11" s="141"/>
      <c r="DO11" s="133">
        <f t="shared" si="122"/>
        <v>0</v>
      </c>
      <c r="DP11" s="135"/>
      <c r="DQ11" s="141"/>
      <c r="DR11" s="133">
        <f t="shared" si="123"/>
        <v>0</v>
      </c>
      <c r="DS11" s="135"/>
      <c r="DT11" s="141"/>
      <c r="DU11" s="133">
        <f t="shared" si="124"/>
        <v>0</v>
      </c>
      <c r="DV11" s="135"/>
      <c r="DW11" s="141"/>
      <c r="DX11" s="133">
        <f t="shared" si="125"/>
        <v>0</v>
      </c>
      <c r="DY11" s="135"/>
      <c r="DZ11" s="141"/>
      <c r="EA11" s="133">
        <f t="shared" si="126"/>
        <v>0</v>
      </c>
      <c r="EB11" s="135"/>
      <c r="EC11" s="141"/>
      <c r="ED11" s="133">
        <f t="shared" si="127"/>
        <v>0</v>
      </c>
      <c r="EE11" s="135"/>
      <c r="EF11" s="141"/>
      <c r="EG11" s="133">
        <f t="shared" si="128"/>
        <v>0</v>
      </c>
      <c r="EH11" s="135"/>
      <c r="EI11" s="141"/>
      <c r="EJ11" s="133">
        <f t="shared" si="129"/>
        <v>0</v>
      </c>
      <c r="EK11" s="135"/>
      <c r="EL11" s="141"/>
      <c r="EM11" s="133">
        <f t="shared" si="130"/>
        <v>0</v>
      </c>
      <c r="EN11" s="135"/>
      <c r="EO11" s="141"/>
      <c r="EP11" s="133">
        <f t="shared" si="131"/>
        <v>0</v>
      </c>
      <c r="EQ11" s="135"/>
      <c r="ER11" s="141"/>
      <c r="ES11" s="133">
        <f t="shared" si="132"/>
        <v>0</v>
      </c>
      <c r="ET11" s="135"/>
      <c r="EU11" s="141"/>
      <c r="EV11" s="133">
        <f t="shared" si="133"/>
        <v>0</v>
      </c>
      <c r="EW11" s="135"/>
      <c r="EX11" s="141"/>
      <c r="EY11" s="133">
        <f t="shared" si="134"/>
        <v>0</v>
      </c>
      <c r="EZ11" s="135"/>
      <c r="FA11" s="141"/>
      <c r="FB11" s="133">
        <f t="shared" si="135"/>
        <v>0</v>
      </c>
      <c r="FC11" s="135"/>
    </row>
    <row r="12" spans="1:159" s="73" customFormat="1" x14ac:dyDescent="0.3">
      <c r="C12" s="186" t="s">
        <v>338</v>
      </c>
      <c r="D12" s="187">
        <v>0</v>
      </c>
      <c r="F12" s="608" t="s">
        <v>1</v>
      </c>
      <c r="G12" s="166" t="str">
        <f>CONCATENATE(Resultados!F11,"-",Resultados!K11)</f>
        <v>Portugal-España</v>
      </c>
      <c r="H12" s="167" t="str">
        <f>CONCATENATE(IF(Resultados!H11&gt;Resultados!I11,1,IF(Resultados!H11&lt;Resultados!I11,2,IF(AND(Resultados!H11=Resultados!I11,Resultados!H11&lt;&gt;"",Resultados!I11&lt;&gt;""),"X",0))),"|",Resultados!H11,"-",Resultados!I11)</f>
        <v>0|-</v>
      </c>
      <c r="J12" s="146"/>
      <c r="K12" s="145">
        <f t="shared" si="136"/>
        <v>0</v>
      </c>
      <c r="L12" s="150"/>
      <c r="M12" s="141"/>
      <c r="N12" s="133">
        <f t="shared" si="87"/>
        <v>0</v>
      </c>
      <c r="O12" s="135"/>
      <c r="P12" s="141"/>
      <c r="Q12" s="133">
        <f t="shared" si="88"/>
        <v>0</v>
      </c>
      <c r="R12" s="135"/>
      <c r="S12" s="141"/>
      <c r="T12" s="133">
        <f t="shared" si="89"/>
        <v>0</v>
      </c>
      <c r="U12" s="135"/>
      <c r="V12" s="141"/>
      <c r="W12" s="133">
        <f t="shared" si="90"/>
        <v>0</v>
      </c>
      <c r="X12" s="135"/>
      <c r="Y12" s="141"/>
      <c r="Z12" s="133">
        <f t="shared" si="91"/>
        <v>0</v>
      </c>
      <c r="AA12" s="135"/>
      <c r="AB12" s="141"/>
      <c r="AC12" s="133">
        <f t="shared" si="92"/>
        <v>0</v>
      </c>
      <c r="AD12" s="135"/>
      <c r="AE12" s="141"/>
      <c r="AF12" s="133">
        <f t="shared" si="93"/>
        <v>0</v>
      </c>
      <c r="AG12" s="135"/>
      <c r="AH12" s="141"/>
      <c r="AI12" s="133">
        <f t="shared" si="94"/>
        <v>0</v>
      </c>
      <c r="AJ12" s="135"/>
      <c r="AK12" s="141"/>
      <c r="AL12" s="133">
        <f t="shared" si="95"/>
        <v>0</v>
      </c>
      <c r="AM12" s="135"/>
      <c r="AN12" s="141"/>
      <c r="AO12" s="133">
        <f t="shared" si="96"/>
        <v>0</v>
      </c>
      <c r="AP12" s="135"/>
      <c r="AQ12" s="141"/>
      <c r="AR12" s="133">
        <f t="shared" si="97"/>
        <v>0</v>
      </c>
      <c r="AS12" s="135"/>
      <c r="AT12" s="141"/>
      <c r="AU12" s="133">
        <f t="shared" si="98"/>
        <v>0</v>
      </c>
      <c r="AV12" s="135"/>
      <c r="AW12" s="141"/>
      <c r="AX12" s="133">
        <f t="shared" si="99"/>
        <v>0</v>
      </c>
      <c r="AY12" s="135"/>
      <c r="AZ12" s="141"/>
      <c r="BA12" s="133">
        <f t="shared" si="100"/>
        <v>0</v>
      </c>
      <c r="BB12" s="135"/>
      <c r="BC12" s="141"/>
      <c r="BD12" s="133">
        <f t="shared" si="101"/>
        <v>0</v>
      </c>
      <c r="BE12" s="135"/>
      <c r="BF12" s="141"/>
      <c r="BG12" s="133">
        <f t="shared" si="102"/>
        <v>0</v>
      </c>
      <c r="BH12" s="135"/>
      <c r="BI12" s="141"/>
      <c r="BJ12" s="133">
        <f t="shared" si="103"/>
        <v>0</v>
      </c>
      <c r="BK12" s="135"/>
      <c r="BL12" s="141"/>
      <c r="BM12" s="133">
        <f t="shared" si="104"/>
        <v>0</v>
      </c>
      <c r="BN12" s="135"/>
      <c r="BO12" s="141"/>
      <c r="BP12" s="133">
        <f t="shared" si="105"/>
        <v>0</v>
      </c>
      <c r="BQ12" s="135"/>
      <c r="BR12" s="141"/>
      <c r="BS12" s="133">
        <f t="shared" si="106"/>
        <v>0</v>
      </c>
      <c r="BT12" s="135"/>
      <c r="BU12" s="141"/>
      <c r="BV12" s="133">
        <f t="shared" si="107"/>
        <v>0</v>
      </c>
      <c r="BW12" s="135"/>
      <c r="BX12" s="141"/>
      <c r="BY12" s="133">
        <f t="shared" si="108"/>
        <v>0</v>
      </c>
      <c r="BZ12" s="135"/>
      <c r="CA12" s="141"/>
      <c r="CB12" s="133">
        <f t="shared" si="109"/>
        <v>0</v>
      </c>
      <c r="CC12" s="135"/>
      <c r="CD12" s="141"/>
      <c r="CE12" s="133">
        <f t="shared" si="110"/>
        <v>0</v>
      </c>
      <c r="CF12" s="135"/>
      <c r="CG12" s="141"/>
      <c r="CH12" s="133">
        <f t="shared" si="111"/>
        <v>0</v>
      </c>
      <c r="CI12" s="135"/>
      <c r="CJ12" s="141"/>
      <c r="CK12" s="133">
        <f t="shared" si="112"/>
        <v>0</v>
      </c>
      <c r="CL12" s="135"/>
      <c r="CM12" s="141"/>
      <c r="CN12" s="133">
        <f t="shared" si="113"/>
        <v>0</v>
      </c>
      <c r="CO12" s="135"/>
      <c r="CP12" s="141"/>
      <c r="CQ12" s="133">
        <f t="shared" si="114"/>
        <v>0</v>
      </c>
      <c r="CR12" s="135"/>
      <c r="CS12" s="141"/>
      <c r="CT12" s="133">
        <f t="shared" si="115"/>
        <v>0</v>
      </c>
      <c r="CU12" s="135"/>
      <c r="CV12" s="141"/>
      <c r="CW12" s="133">
        <f t="shared" si="116"/>
        <v>0</v>
      </c>
      <c r="CX12" s="135"/>
      <c r="CY12" s="141"/>
      <c r="CZ12" s="133">
        <f t="shared" si="117"/>
        <v>0</v>
      </c>
      <c r="DA12" s="135"/>
      <c r="DB12" s="141"/>
      <c r="DC12" s="133">
        <f t="shared" si="118"/>
        <v>0</v>
      </c>
      <c r="DD12" s="135"/>
      <c r="DE12" s="141"/>
      <c r="DF12" s="133">
        <f t="shared" si="119"/>
        <v>0</v>
      </c>
      <c r="DG12" s="135"/>
      <c r="DH12" s="141"/>
      <c r="DI12" s="133">
        <f t="shared" si="120"/>
        <v>0</v>
      </c>
      <c r="DJ12" s="135"/>
      <c r="DK12" s="141"/>
      <c r="DL12" s="133">
        <f t="shared" si="121"/>
        <v>0</v>
      </c>
      <c r="DM12" s="135"/>
      <c r="DN12" s="141"/>
      <c r="DO12" s="133">
        <f t="shared" si="122"/>
        <v>0</v>
      </c>
      <c r="DP12" s="135"/>
      <c r="DQ12" s="141"/>
      <c r="DR12" s="133">
        <f t="shared" si="123"/>
        <v>0</v>
      </c>
      <c r="DS12" s="135"/>
      <c r="DT12" s="141"/>
      <c r="DU12" s="133">
        <f t="shared" si="124"/>
        <v>0</v>
      </c>
      <c r="DV12" s="135"/>
      <c r="DW12" s="141"/>
      <c r="DX12" s="133">
        <f t="shared" si="125"/>
        <v>0</v>
      </c>
      <c r="DY12" s="135"/>
      <c r="DZ12" s="141"/>
      <c r="EA12" s="133">
        <f t="shared" si="126"/>
        <v>0</v>
      </c>
      <c r="EB12" s="135"/>
      <c r="EC12" s="141"/>
      <c r="ED12" s="133">
        <f t="shared" si="127"/>
        <v>0</v>
      </c>
      <c r="EE12" s="135"/>
      <c r="EF12" s="141"/>
      <c r="EG12" s="133">
        <f t="shared" si="128"/>
        <v>0</v>
      </c>
      <c r="EH12" s="135"/>
      <c r="EI12" s="141"/>
      <c r="EJ12" s="133">
        <f t="shared" si="129"/>
        <v>0</v>
      </c>
      <c r="EK12" s="135"/>
      <c r="EL12" s="141"/>
      <c r="EM12" s="133">
        <f t="shared" si="130"/>
        <v>0</v>
      </c>
      <c r="EN12" s="135"/>
      <c r="EO12" s="141"/>
      <c r="EP12" s="133">
        <f t="shared" si="131"/>
        <v>0</v>
      </c>
      <c r="EQ12" s="135"/>
      <c r="ER12" s="141"/>
      <c r="ES12" s="133">
        <f t="shared" si="132"/>
        <v>0</v>
      </c>
      <c r="ET12" s="135"/>
      <c r="EU12" s="141"/>
      <c r="EV12" s="133">
        <f t="shared" si="133"/>
        <v>0</v>
      </c>
      <c r="EW12" s="135"/>
      <c r="EX12" s="141"/>
      <c r="EY12" s="133">
        <f t="shared" si="134"/>
        <v>0</v>
      </c>
      <c r="EZ12" s="135"/>
      <c r="FA12" s="141"/>
      <c r="FB12" s="133">
        <f t="shared" si="135"/>
        <v>0</v>
      </c>
      <c r="FC12" s="135"/>
    </row>
    <row r="13" spans="1:159" s="73" customFormat="1" x14ac:dyDescent="0.3">
      <c r="C13" s="186" t="s">
        <v>340</v>
      </c>
      <c r="D13" s="187">
        <v>0</v>
      </c>
      <c r="F13" s="609"/>
      <c r="G13" s="166" t="str">
        <f>CONCATENATE(Resultados!F12,"-",Resultados!K12)</f>
        <v>Marruecos-Irán</v>
      </c>
      <c r="H13" s="167" t="str">
        <f>CONCATENATE(IF(Resultados!H12&gt;Resultados!I12,1,IF(Resultados!H12&lt;Resultados!I12,2,IF(AND(Resultados!H12=Resultados!I12,Resultados!H12&lt;&gt;"",Resultados!I12&lt;&gt;""),"X",0))),"|",Resultados!H12,"-",Resultados!I12)</f>
        <v>0|-</v>
      </c>
      <c r="J13" s="146"/>
      <c r="K13" s="145">
        <f t="shared" si="136"/>
        <v>0</v>
      </c>
      <c r="L13" s="150"/>
      <c r="M13" s="141"/>
      <c r="N13" s="133">
        <f t="shared" si="87"/>
        <v>0</v>
      </c>
      <c r="O13" s="135"/>
      <c r="P13" s="141"/>
      <c r="Q13" s="133">
        <f t="shared" si="88"/>
        <v>0</v>
      </c>
      <c r="R13" s="135"/>
      <c r="S13" s="141"/>
      <c r="T13" s="133">
        <f t="shared" si="89"/>
        <v>0</v>
      </c>
      <c r="U13" s="135"/>
      <c r="V13" s="141"/>
      <c r="W13" s="133">
        <f t="shared" si="90"/>
        <v>0</v>
      </c>
      <c r="X13" s="135"/>
      <c r="Y13" s="141"/>
      <c r="Z13" s="133">
        <f t="shared" si="91"/>
        <v>0</v>
      </c>
      <c r="AA13" s="135"/>
      <c r="AB13" s="141"/>
      <c r="AC13" s="133">
        <f t="shared" si="92"/>
        <v>0</v>
      </c>
      <c r="AD13" s="135"/>
      <c r="AE13" s="141"/>
      <c r="AF13" s="133">
        <f t="shared" si="93"/>
        <v>0</v>
      </c>
      <c r="AG13" s="135"/>
      <c r="AH13" s="141"/>
      <c r="AI13" s="133">
        <f t="shared" si="94"/>
        <v>0</v>
      </c>
      <c r="AJ13" s="135"/>
      <c r="AK13" s="141"/>
      <c r="AL13" s="133">
        <f t="shared" si="95"/>
        <v>0</v>
      </c>
      <c r="AM13" s="135"/>
      <c r="AN13" s="141"/>
      <c r="AO13" s="133">
        <f t="shared" si="96"/>
        <v>0</v>
      </c>
      <c r="AP13" s="135"/>
      <c r="AQ13" s="141"/>
      <c r="AR13" s="133">
        <f t="shared" si="97"/>
        <v>0</v>
      </c>
      <c r="AS13" s="135"/>
      <c r="AT13" s="141"/>
      <c r="AU13" s="133">
        <f t="shared" si="98"/>
        <v>0</v>
      </c>
      <c r="AV13" s="135"/>
      <c r="AW13" s="141"/>
      <c r="AX13" s="133">
        <f t="shared" si="99"/>
        <v>0</v>
      </c>
      <c r="AY13" s="135"/>
      <c r="AZ13" s="141"/>
      <c r="BA13" s="133">
        <f t="shared" si="100"/>
        <v>0</v>
      </c>
      <c r="BB13" s="135"/>
      <c r="BC13" s="141"/>
      <c r="BD13" s="133">
        <f t="shared" si="101"/>
        <v>0</v>
      </c>
      <c r="BE13" s="135"/>
      <c r="BF13" s="141"/>
      <c r="BG13" s="133">
        <f t="shared" si="102"/>
        <v>0</v>
      </c>
      <c r="BH13" s="135"/>
      <c r="BI13" s="141"/>
      <c r="BJ13" s="133">
        <f t="shared" si="103"/>
        <v>0</v>
      </c>
      <c r="BK13" s="135"/>
      <c r="BL13" s="141"/>
      <c r="BM13" s="133">
        <f t="shared" si="104"/>
        <v>0</v>
      </c>
      <c r="BN13" s="135"/>
      <c r="BO13" s="141"/>
      <c r="BP13" s="133">
        <f t="shared" si="105"/>
        <v>0</v>
      </c>
      <c r="BQ13" s="135"/>
      <c r="BR13" s="141"/>
      <c r="BS13" s="133">
        <f t="shared" si="106"/>
        <v>0</v>
      </c>
      <c r="BT13" s="135"/>
      <c r="BU13" s="141"/>
      <c r="BV13" s="133">
        <f t="shared" si="107"/>
        <v>0</v>
      </c>
      <c r="BW13" s="135"/>
      <c r="BX13" s="141"/>
      <c r="BY13" s="133">
        <f t="shared" si="108"/>
        <v>0</v>
      </c>
      <c r="BZ13" s="135"/>
      <c r="CA13" s="141"/>
      <c r="CB13" s="133">
        <f t="shared" si="109"/>
        <v>0</v>
      </c>
      <c r="CC13" s="135"/>
      <c r="CD13" s="141"/>
      <c r="CE13" s="133">
        <f t="shared" si="110"/>
        <v>0</v>
      </c>
      <c r="CF13" s="135"/>
      <c r="CG13" s="141"/>
      <c r="CH13" s="133">
        <f t="shared" si="111"/>
        <v>0</v>
      </c>
      <c r="CI13" s="135"/>
      <c r="CJ13" s="141"/>
      <c r="CK13" s="133">
        <f t="shared" si="112"/>
        <v>0</v>
      </c>
      <c r="CL13" s="135"/>
      <c r="CM13" s="141"/>
      <c r="CN13" s="133">
        <f t="shared" si="113"/>
        <v>0</v>
      </c>
      <c r="CO13" s="135"/>
      <c r="CP13" s="141"/>
      <c r="CQ13" s="133">
        <f t="shared" si="114"/>
        <v>0</v>
      </c>
      <c r="CR13" s="135"/>
      <c r="CS13" s="141"/>
      <c r="CT13" s="133">
        <f t="shared" si="115"/>
        <v>0</v>
      </c>
      <c r="CU13" s="135"/>
      <c r="CV13" s="141"/>
      <c r="CW13" s="133">
        <f t="shared" si="116"/>
        <v>0</v>
      </c>
      <c r="CX13" s="135"/>
      <c r="CY13" s="141"/>
      <c r="CZ13" s="133">
        <f t="shared" si="117"/>
        <v>0</v>
      </c>
      <c r="DA13" s="135"/>
      <c r="DB13" s="141"/>
      <c r="DC13" s="133">
        <f t="shared" si="118"/>
        <v>0</v>
      </c>
      <c r="DD13" s="135"/>
      <c r="DE13" s="141"/>
      <c r="DF13" s="133">
        <f t="shared" si="119"/>
        <v>0</v>
      </c>
      <c r="DG13" s="135"/>
      <c r="DH13" s="141"/>
      <c r="DI13" s="133">
        <f t="shared" si="120"/>
        <v>0</v>
      </c>
      <c r="DJ13" s="135"/>
      <c r="DK13" s="141"/>
      <c r="DL13" s="133">
        <f t="shared" si="121"/>
        <v>0</v>
      </c>
      <c r="DM13" s="135"/>
      <c r="DN13" s="141"/>
      <c r="DO13" s="133">
        <f t="shared" si="122"/>
        <v>0</v>
      </c>
      <c r="DP13" s="135"/>
      <c r="DQ13" s="141"/>
      <c r="DR13" s="133">
        <f t="shared" si="123"/>
        <v>0</v>
      </c>
      <c r="DS13" s="135"/>
      <c r="DT13" s="141"/>
      <c r="DU13" s="133">
        <f t="shared" si="124"/>
        <v>0</v>
      </c>
      <c r="DV13" s="135"/>
      <c r="DW13" s="141"/>
      <c r="DX13" s="133">
        <f t="shared" si="125"/>
        <v>0</v>
      </c>
      <c r="DY13" s="135"/>
      <c r="DZ13" s="141"/>
      <c r="EA13" s="133">
        <f t="shared" si="126"/>
        <v>0</v>
      </c>
      <c r="EB13" s="135"/>
      <c r="EC13" s="141"/>
      <c r="ED13" s="133">
        <f t="shared" si="127"/>
        <v>0</v>
      </c>
      <c r="EE13" s="135"/>
      <c r="EF13" s="141"/>
      <c r="EG13" s="133">
        <f t="shared" si="128"/>
        <v>0</v>
      </c>
      <c r="EH13" s="135"/>
      <c r="EI13" s="141"/>
      <c r="EJ13" s="133">
        <f t="shared" si="129"/>
        <v>0</v>
      </c>
      <c r="EK13" s="135"/>
      <c r="EL13" s="141"/>
      <c r="EM13" s="133">
        <f t="shared" si="130"/>
        <v>0</v>
      </c>
      <c r="EN13" s="135"/>
      <c r="EO13" s="141"/>
      <c r="EP13" s="133">
        <f t="shared" si="131"/>
        <v>0</v>
      </c>
      <c r="EQ13" s="135"/>
      <c r="ER13" s="141"/>
      <c r="ES13" s="133">
        <f t="shared" si="132"/>
        <v>0</v>
      </c>
      <c r="ET13" s="135"/>
      <c r="EU13" s="141"/>
      <c r="EV13" s="133">
        <f t="shared" si="133"/>
        <v>0</v>
      </c>
      <c r="EW13" s="135"/>
      <c r="EX13" s="141"/>
      <c r="EY13" s="133">
        <f t="shared" si="134"/>
        <v>0</v>
      </c>
      <c r="EZ13" s="135"/>
      <c r="FA13" s="141"/>
      <c r="FB13" s="133">
        <f t="shared" si="135"/>
        <v>0</v>
      </c>
      <c r="FC13" s="135"/>
    </row>
    <row r="14" spans="1:159" s="73" customFormat="1" x14ac:dyDescent="0.3">
      <c r="C14" s="186" t="s">
        <v>341</v>
      </c>
      <c r="D14" s="187">
        <v>0</v>
      </c>
      <c r="F14" s="609"/>
      <c r="G14" s="166" t="str">
        <f>CONCATENATE(Resultados!F13,"-",Resultados!K13)</f>
        <v>Portugal-Marruecos</v>
      </c>
      <c r="H14" s="167" t="str">
        <f>CONCATENATE(IF(Resultados!H13&gt;Resultados!I13,1,IF(Resultados!H13&lt;Resultados!I13,2,IF(AND(Resultados!H13=Resultados!I13,Resultados!H13&lt;&gt;"",Resultados!I13&lt;&gt;""),"X",0))),"|",Resultados!H13,"-",Resultados!I13)</f>
        <v>0|-</v>
      </c>
      <c r="J14" s="146"/>
      <c r="K14" s="145">
        <f t="shared" si="136"/>
        <v>0</v>
      </c>
      <c r="L14" s="150"/>
      <c r="M14" s="141"/>
      <c r="N14" s="133">
        <f t="shared" si="87"/>
        <v>0</v>
      </c>
      <c r="O14" s="135"/>
      <c r="P14" s="141"/>
      <c r="Q14" s="133">
        <f t="shared" si="88"/>
        <v>0</v>
      </c>
      <c r="R14" s="135"/>
      <c r="S14" s="141"/>
      <c r="T14" s="133">
        <f t="shared" si="89"/>
        <v>0</v>
      </c>
      <c r="U14" s="135"/>
      <c r="V14" s="141"/>
      <c r="W14" s="133">
        <f t="shared" si="90"/>
        <v>0</v>
      </c>
      <c r="X14" s="135"/>
      <c r="Y14" s="141"/>
      <c r="Z14" s="133">
        <f t="shared" si="91"/>
        <v>0</v>
      </c>
      <c r="AA14" s="135"/>
      <c r="AB14" s="141"/>
      <c r="AC14" s="133">
        <f t="shared" si="92"/>
        <v>0</v>
      </c>
      <c r="AD14" s="135"/>
      <c r="AE14" s="141"/>
      <c r="AF14" s="133">
        <f t="shared" si="93"/>
        <v>0</v>
      </c>
      <c r="AG14" s="135"/>
      <c r="AH14" s="141"/>
      <c r="AI14" s="133">
        <f t="shared" si="94"/>
        <v>0</v>
      </c>
      <c r="AJ14" s="135"/>
      <c r="AK14" s="141"/>
      <c r="AL14" s="133">
        <f t="shared" si="95"/>
        <v>0</v>
      </c>
      <c r="AM14" s="135"/>
      <c r="AN14" s="141"/>
      <c r="AO14" s="133">
        <f t="shared" si="96"/>
        <v>0</v>
      </c>
      <c r="AP14" s="135"/>
      <c r="AQ14" s="141"/>
      <c r="AR14" s="133">
        <f t="shared" si="97"/>
        <v>0</v>
      </c>
      <c r="AS14" s="135"/>
      <c r="AT14" s="141"/>
      <c r="AU14" s="133">
        <f t="shared" si="98"/>
        <v>0</v>
      </c>
      <c r="AV14" s="135"/>
      <c r="AW14" s="141"/>
      <c r="AX14" s="133">
        <f t="shared" si="99"/>
        <v>0</v>
      </c>
      <c r="AY14" s="135"/>
      <c r="AZ14" s="141"/>
      <c r="BA14" s="133">
        <f t="shared" si="100"/>
        <v>0</v>
      </c>
      <c r="BB14" s="135"/>
      <c r="BC14" s="141"/>
      <c r="BD14" s="133">
        <f t="shared" si="101"/>
        <v>0</v>
      </c>
      <c r="BE14" s="135"/>
      <c r="BF14" s="141"/>
      <c r="BG14" s="133">
        <f t="shared" si="102"/>
        <v>0</v>
      </c>
      <c r="BH14" s="135"/>
      <c r="BI14" s="141"/>
      <c r="BJ14" s="133">
        <f t="shared" si="103"/>
        <v>0</v>
      </c>
      <c r="BK14" s="135"/>
      <c r="BL14" s="141"/>
      <c r="BM14" s="133">
        <f t="shared" si="104"/>
        <v>0</v>
      </c>
      <c r="BN14" s="135"/>
      <c r="BO14" s="141"/>
      <c r="BP14" s="133">
        <f t="shared" si="105"/>
        <v>0</v>
      </c>
      <c r="BQ14" s="135"/>
      <c r="BR14" s="141"/>
      <c r="BS14" s="133">
        <f t="shared" si="106"/>
        <v>0</v>
      </c>
      <c r="BT14" s="135"/>
      <c r="BU14" s="141"/>
      <c r="BV14" s="133">
        <f t="shared" si="107"/>
        <v>0</v>
      </c>
      <c r="BW14" s="135"/>
      <c r="BX14" s="141"/>
      <c r="BY14" s="133">
        <f t="shared" si="108"/>
        <v>0</v>
      </c>
      <c r="BZ14" s="135"/>
      <c r="CA14" s="141"/>
      <c r="CB14" s="133">
        <f t="shared" si="109"/>
        <v>0</v>
      </c>
      <c r="CC14" s="135"/>
      <c r="CD14" s="141"/>
      <c r="CE14" s="133">
        <f t="shared" si="110"/>
        <v>0</v>
      </c>
      <c r="CF14" s="135"/>
      <c r="CG14" s="141"/>
      <c r="CH14" s="133">
        <f t="shared" si="111"/>
        <v>0</v>
      </c>
      <c r="CI14" s="135"/>
      <c r="CJ14" s="141"/>
      <c r="CK14" s="133">
        <f t="shared" si="112"/>
        <v>0</v>
      </c>
      <c r="CL14" s="135"/>
      <c r="CM14" s="141"/>
      <c r="CN14" s="133">
        <f t="shared" si="113"/>
        <v>0</v>
      </c>
      <c r="CO14" s="135"/>
      <c r="CP14" s="141"/>
      <c r="CQ14" s="133">
        <f t="shared" si="114"/>
        <v>0</v>
      </c>
      <c r="CR14" s="135"/>
      <c r="CS14" s="141"/>
      <c r="CT14" s="133">
        <f t="shared" si="115"/>
        <v>0</v>
      </c>
      <c r="CU14" s="135"/>
      <c r="CV14" s="141"/>
      <c r="CW14" s="133">
        <f t="shared" si="116"/>
        <v>0</v>
      </c>
      <c r="CX14" s="135"/>
      <c r="CY14" s="141"/>
      <c r="CZ14" s="133">
        <f t="shared" si="117"/>
        <v>0</v>
      </c>
      <c r="DA14" s="135"/>
      <c r="DB14" s="141"/>
      <c r="DC14" s="133">
        <f t="shared" si="118"/>
        <v>0</v>
      </c>
      <c r="DD14" s="135"/>
      <c r="DE14" s="141"/>
      <c r="DF14" s="133">
        <f t="shared" si="119"/>
        <v>0</v>
      </c>
      <c r="DG14" s="135"/>
      <c r="DH14" s="141"/>
      <c r="DI14" s="133">
        <f t="shared" si="120"/>
        <v>0</v>
      </c>
      <c r="DJ14" s="135"/>
      <c r="DK14" s="141"/>
      <c r="DL14" s="133">
        <f t="shared" si="121"/>
        <v>0</v>
      </c>
      <c r="DM14" s="135"/>
      <c r="DN14" s="141"/>
      <c r="DO14" s="133">
        <f t="shared" si="122"/>
        <v>0</v>
      </c>
      <c r="DP14" s="135"/>
      <c r="DQ14" s="141"/>
      <c r="DR14" s="133">
        <f t="shared" si="123"/>
        <v>0</v>
      </c>
      <c r="DS14" s="135"/>
      <c r="DT14" s="141"/>
      <c r="DU14" s="133">
        <f t="shared" si="124"/>
        <v>0</v>
      </c>
      <c r="DV14" s="135"/>
      <c r="DW14" s="141"/>
      <c r="DX14" s="133">
        <f t="shared" si="125"/>
        <v>0</v>
      </c>
      <c r="DY14" s="135"/>
      <c r="DZ14" s="141"/>
      <c r="EA14" s="133">
        <f t="shared" si="126"/>
        <v>0</v>
      </c>
      <c r="EB14" s="135"/>
      <c r="EC14" s="141"/>
      <c r="ED14" s="133">
        <f t="shared" si="127"/>
        <v>0</v>
      </c>
      <c r="EE14" s="135"/>
      <c r="EF14" s="141"/>
      <c r="EG14" s="133">
        <f t="shared" si="128"/>
        <v>0</v>
      </c>
      <c r="EH14" s="135"/>
      <c r="EI14" s="141"/>
      <c r="EJ14" s="133">
        <f t="shared" si="129"/>
        <v>0</v>
      </c>
      <c r="EK14" s="135"/>
      <c r="EL14" s="141"/>
      <c r="EM14" s="133">
        <f t="shared" si="130"/>
        <v>0</v>
      </c>
      <c r="EN14" s="135"/>
      <c r="EO14" s="141"/>
      <c r="EP14" s="133">
        <f t="shared" si="131"/>
        <v>0</v>
      </c>
      <c r="EQ14" s="135"/>
      <c r="ER14" s="141"/>
      <c r="ES14" s="133">
        <f t="shared" si="132"/>
        <v>0</v>
      </c>
      <c r="ET14" s="135"/>
      <c r="EU14" s="141"/>
      <c r="EV14" s="133">
        <f t="shared" si="133"/>
        <v>0</v>
      </c>
      <c r="EW14" s="135"/>
      <c r="EX14" s="141"/>
      <c r="EY14" s="133">
        <f t="shared" si="134"/>
        <v>0</v>
      </c>
      <c r="EZ14" s="135"/>
      <c r="FA14" s="141"/>
      <c r="FB14" s="133">
        <f t="shared" si="135"/>
        <v>0</v>
      </c>
      <c r="FC14" s="135"/>
    </row>
    <row r="15" spans="1:159" s="73" customFormat="1" x14ac:dyDescent="0.3">
      <c r="C15" s="186" t="s">
        <v>343</v>
      </c>
      <c r="D15" s="187">
        <v>0</v>
      </c>
      <c r="F15" s="609"/>
      <c r="G15" s="166" t="str">
        <f>CONCATENATE(Resultados!F14,"-",Resultados!K14)</f>
        <v>Irán-España</v>
      </c>
      <c r="H15" s="167" t="str">
        <f>CONCATENATE(IF(Resultados!H14&gt;Resultados!I14,1,IF(Resultados!H14&lt;Resultados!I14,2,IF(AND(Resultados!H14=Resultados!I14,Resultados!H14&lt;&gt;"",Resultados!I14&lt;&gt;""),"X",0))),"|",Resultados!H14,"-",Resultados!I14)</f>
        <v>0|-</v>
      </c>
      <c r="J15" s="146"/>
      <c r="K15" s="145">
        <f t="shared" si="136"/>
        <v>0</v>
      </c>
      <c r="L15" s="150"/>
      <c r="M15" s="141"/>
      <c r="N15" s="133">
        <f t="shared" si="87"/>
        <v>0</v>
      </c>
      <c r="O15" s="135"/>
      <c r="P15" s="141"/>
      <c r="Q15" s="133">
        <f t="shared" si="88"/>
        <v>0</v>
      </c>
      <c r="R15" s="135"/>
      <c r="S15" s="141"/>
      <c r="T15" s="133">
        <f t="shared" si="89"/>
        <v>0</v>
      </c>
      <c r="U15" s="135"/>
      <c r="V15" s="141"/>
      <c r="W15" s="133">
        <f t="shared" si="90"/>
        <v>0</v>
      </c>
      <c r="X15" s="135"/>
      <c r="Y15" s="141"/>
      <c r="Z15" s="133">
        <f t="shared" si="91"/>
        <v>0</v>
      </c>
      <c r="AA15" s="135"/>
      <c r="AB15" s="141"/>
      <c r="AC15" s="133">
        <f t="shared" si="92"/>
        <v>0</v>
      </c>
      <c r="AD15" s="135"/>
      <c r="AE15" s="141"/>
      <c r="AF15" s="133">
        <f t="shared" si="93"/>
        <v>0</v>
      </c>
      <c r="AG15" s="135"/>
      <c r="AH15" s="141"/>
      <c r="AI15" s="133">
        <f t="shared" si="94"/>
        <v>0</v>
      </c>
      <c r="AJ15" s="135"/>
      <c r="AK15" s="141"/>
      <c r="AL15" s="133">
        <f t="shared" si="95"/>
        <v>0</v>
      </c>
      <c r="AM15" s="135"/>
      <c r="AN15" s="141"/>
      <c r="AO15" s="133">
        <f t="shared" si="96"/>
        <v>0</v>
      </c>
      <c r="AP15" s="135"/>
      <c r="AQ15" s="141"/>
      <c r="AR15" s="133">
        <f t="shared" si="97"/>
        <v>0</v>
      </c>
      <c r="AS15" s="135"/>
      <c r="AT15" s="141"/>
      <c r="AU15" s="133">
        <f t="shared" si="98"/>
        <v>0</v>
      </c>
      <c r="AV15" s="135"/>
      <c r="AW15" s="141"/>
      <c r="AX15" s="133">
        <f t="shared" si="99"/>
        <v>0</v>
      </c>
      <c r="AY15" s="135"/>
      <c r="AZ15" s="141"/>
      <c r="BA15" s="133">
        <f t="shared" si="100"/>
        <v>0</v>
      </c>
      <c r="BB15" s="135"/>
      <c r="BC15" s="141"/>
      <c r="BD15" s="133">
        <f t="shared" si="101"/>
        <v>0</v>
      </c>
      <c r="BE15" s="135"/>
      <c r="BF15" s="141"/>
      <c r="BG15" s="133">
        <f t="shared" si="102"/>
        <v>0</v>
      </c>
      <c r="BH15" s="135"/>
      <c r="BI15" s="141"/>
      <c r="BJ15" s="133">
        <f t="shared" si="103"/>
        <v>0</v>
      </c>
      <c r="BK15" s="135"/>
      <c r="BL15" s="141"/>
      <c r="BM15" s="133">
        <f t="shared" si="104"/>
        <v>0</v>
      </c>
      <c r="BN15" s="135"/>
      <c r="BO15" s="141"/>
      <c r="BP15" s="133">
        <f t="shared" si="105"/>
        <v>0</v>
      </c>
      <c r="BQ15" s="135"/>
      <c r="BR15" s="141"/>
      <c r="BS15" s="133">
        <f t="shared" si="106"/>
        <v>0</v>
      </c>
      <c r="BT15" s="135"/>
      <c r="BU15" s="141"/>
      <c r="BV15" s="133">
        <f t="shared" si="107"/>
        <v>0</v>
      </c>
      <c r="BW15" s="135"/>
      <c r="BX15" s="141"/>
      <c r="BY15" s="133">
        <f t="shared" si="108"/>
        <v>0</v>
      </c>
      <c r="BZ15" s="135"/>
      <c r="CA15" s="141"/>
      <c r="CB15" s="133">
        <f t="shared" si="109"/>
        <v>0</v>
      </c>
      <c r="CC15" s="135"/>
      <c r="CD15" s="141"/>
      <c r="CE15" s="133">
        <f t="shared" si="110"/>
        <v>0</v>
      </c>
      <c r="CF15" s="135"/>
      <c r="CG15" s="141"/>
      <c r="CH15" s="133">
        <f t="shared" si="111"/>
        <v>0</v>
      </c>
      <c r="CI15" s="135"/>
      <c r="CJ15" s="141"/>
      <c r="CK15" s="133">
        <f t="shared" si="112"/>
        <v>0</v>
      </c>
      <c r="CL15" s="135"/>
      <c r="CM15" s="141"/>
      <c r="CN15" s="133">
        <f t="shared" si="113"/>
        <v>0</v>
      </c>
      <c r="CO15" s="135"/>
      <c r="CP15" s="141"/>
      <c r="CQ15" s="133">
        <f t="shared" si="114"/>
        <v>0</v>
      </c>
      <c r="CR15" s="135"/>
      <c r="CS15" s="141"/>
      <c r="CT15" s="133">
        <f t="shared" si="115"/>
        <v>0</v>
      </c>
      <c r="CU15" s="135"/>
      <c r="CV15" s="141"/>
      <c r="CW15" s="133">
        <f t="shared" si="116"/>
        <v>0</v>
      </c>
      <c r="CX15" s="135"/>
      <c r="CY15" s="141"/>
      <c r="CZ15" s="133">
        <f t="shared" si="117"/>
        <v>0</v>
      </c>
      <c r="DA15" s="135"/>
      <c r="DB15" s="141"/>
      <c r="DC15" s="133">
        <f t="shared" si="118"/>
        <v>0</v>
      </c>
      <c r="DD15" s="135"/>
      <c r="DE15" s="141"/>
      <c r="DF15" s="133">
        <f t="shared" si="119"/>
        <v>0</v>
      </c>
      <c r="DG15" s="135"/>
      <c r="DH15" s="141"/>
      <c r="DI15" s="133">
        <f t="shared" si="120"/>
        <v>0</v>
      </c>
      <c r="DJ15" s="135"/>
      <c r="DK15" s="141"/>
      <c r="DL15" s="133">
        <f t="shared" si="121"/>
        <v>0</v>
      </c>
      <c r="DM15" s="135"/>
      <c r="DN15" s="141"/>
      <c r="DO15" s="133">
        <f t="shared" si="122"/>
        <v>0</v>
      </c>
      <c r="DP15" s="135"/>
      <c r="DQ15" s="141"/>
      <c r="DR15" s="133">
        <f t="shared" si="123"/>
        <v>0</v>
      </c>
      <c r="DS15" s="135"/>
      <c r="DT15" s="141"/>
      <c r="DU15" s="133">
        <f t="shared" si="124"/>
        <v>0</v>
      </c>
      <c r="DV15" s="135"/>
      <c r="DW15" s="141"/>
      <c r="DX15" s="133">
        <f t="shared" si="125"/>
        <v>0</v>
      </c>
      <c r="DY15" s="135"/>
      <c r="DZ15" s="141"/>
      <c r="EA15" s="133">
        <f t="shared" si="126"/>
        <v>0</v>
      </c>
      <c r="EB15" s="135"/>
      <c r="EC15" s="141"/>
      <c r="ED15" s="133">
        <f t="shared" si="127"/>
        <v>0</v>
      </c>
      <c r="EE15" s="135"/>
      <c r="EF15" s="141"/>
      <c r="EG15" s="133">
        <f t="shared" si="128"/>
        <v>0</v>
      </c>
      <c r="EH15" s="135"/>
      <c r="EI15" s="141"/>
      <c r="EJ15" s="133">
        <f t="shared" si="129"/>
        <v>0</v>
      </c>
      <c r="EK15" s="135"/>
      <c r="EL15" s="141"/>
      <c r="EM15" s="133">
        <f t="shared" si="130"/>
        <v>0</v>
      </c>
      <c r="EN15" s="135"/>
      <c r="EO15" s="141"/>
      <c r="EP15" s="133">
        <f t="shared" si="131"/>
        <v>0</v>
      </c>
      <c r="EQ15" s="135"/>
      <c r="ER15" s="141"/>
      <c r="ES15" s="133">
        <f t="shared" si="132"/>
        <v>0</v>
      </c>
      <c r="ET15" s="135"/>
      <c r="EU15" s="141"/>
      <c r="EV15" s="133">
        <f t="shared" si="133"/>
        <v>0</v>
      </c>
      <c r="EW15" s="135"/>
      <c r="EX15" s="141"/>
      <c r="EY15" s="133">
        <f t="shared" si="134"/>
        <v>0</v>
      </c>
      <c r="EZ15" s="135"/>
      <c r="FA15" s="141"/>
      <c r="FB15" s="133">
        <f t="shared" si="135"/>
        <v>0</v>
      </c>
      <c r="FC15" s="135"/>
    </row>
    <row r="16" spans="1:159" s="73" customFormat="1" x14ac:dyDescent="0.3">
      <c r="C16" s="186" t="s">
        <v>185</v>
      </c>
      <c r="D16" s="187">
        <v>0</v>
      </c>
      <c r="F16" s="609"/>
      <c r="G16" s="166" t="str">
        <f>CONCATENATE(Resultados!F15,"-",Resultados!K15)</f>
        <v>Irán-Portugal</v>
      </c>
      <c r="H16" s="167" t="str">
        <f>CONCATENATE(IF(Resultados!H15&gt;Resultados!I15,1,IF(Resultados!H15&lt;Resultados!I15,2,IF(AND(Resultados!H15=Resultados!I15,Resultados!H15&lt;&gt;"",Resultados!I15&lt;&gt;""),"X",0))),"|",Resultados!H15,"-",Resultados!I15)</f>
        <v>0|-</v>
      </c>
      <c r="J16" s="146"/>
      <c r="K16" s="145">
        <f t="shared" si="136"/>
        <v>0</v>
      </c>
      <c r="L16" s="150"/>
      <c r="M16" s="141"/>
      <c r="N16" s="133">
        <f t="shared" si="87"/>
        <v>0</v>
      </c>
      <c r="O16" s="135"/>
      <c r="P16" s="141"/>
      <c r="Q16" s="133">
        <f t="shared" si="88"/>
        <v>0</v>
      </c>
      <c r="R16" s="135"/>
      <c r="S16" s="141"/>
      <c r="T16" s="133">
        <f t="shared" si="89"/>
        <v>0</v>
      </c>
      <c r="U16" s="135"/>
      <c r="V16" s="141"/>
      <c r="W16" s="133">
        <f t="shared" si="90"/>
        <v>0</v>
      </c>
      <c r="X16" s="135"/>
      <c r="Y16" s="141"/>
      <c r="Z16" s="133">
        <f t="shared" si="91"/>
        <v>0</v>
      </c>
      <c r="AA16" s="135"/>
      <c r="AB16" s="141"/>
      <c r="AC16" s="133">
        <f t="shared" si="92"/>
        <v>0</v>
      </c>
      <c r="AD16" s="135"/>
      <c r="AE16" s="141"/>
      <c r="AF16" s="133">
        <f t="shared" si="93"/>
        <v>0</v>
      </c>
      <c r="AG16" s="135"/>
      <c r="AH16" s="141"/>
      <c r="AI16" s="133">
        <f t="shared" si="94"/>
        <v>0</v>
      </c>
      <c r="AJ16" s="135"/>
      <c r="AK16" s="141"/>
      <c r="AL16" s="133">
        <f t="shared" si="95"/>
        <v>0</v>
      </c>
      <c r="AM16" s="135"/>
      <c r="AN16" s="141"/>
      <c r="AO16" s="133">
        <f t="shared" si="96"/>
        <v>0</v>
      </c>
      <c r="AP16" s="135"/>
      <c r="AQ16" s="141"/>
      <c r="AR16" s="133">
        <f t="shared" si="97"/>
        <v>0</v>
      </c>
      <c r="AS16" s="135"/>
      <c r="AT16" s="141"/>
      <c r="AU16" s="133">
        <f t="shared" si="98"/>
        <v>0</v>
      </c>
      <c r="AV16" s="135"/>
      <c r="AW16" s="141"/>
      <c r="AX16" s="133">
        <f t="shared" si="99"/>
        <v>0</v>
      </c>
      <c r="AY16" s="135"/>
      <c r="AZ16" s="141"/>
      <c r="BA16" s="133">
        <f t="shared" si="100"/>
        <v>0</v>
      </c>
      <c r="BB16" s="135"/>
      <c r="BC16" s="141"/>
      <c r="BD16" s="133">
        <f t="shared" si="101"/>
        <v>0</v>
      </c>
      <c r="BE16" s="135"/>
      <c r="BF16" s="141"/>
      <c r="BG16" s="133">
        <f t="shared" si="102"/>
        <v>0</v>
      </c>
      <c r="BH16" s="135"/>
      <c r="BI16" s="141"/>
      <c r="BJ16" s="133">
        <f t="shared" si="103"/>
        <v>0</v>
      </c>
      <c r="BK16" s="135"/>
      <c r="BL16" s="141"/>
      <c r="BM16" s="133">
        <f t="shared" si="104"/>
        <v>0</v>
      </c>
      <c r="BN16" s="135"/>
      <c r="BO16" s="141"/>
      <c r="BP16" s="133">
        <f t="shared" si="105"/>
        <v>0</v>
      </c>
      <c r="BQ16" s="135"/>
      <c r="BR16" s="141"/>
      <c r="BS16" s="133">
        <f t="shared" si="106"/>
        <v>0</v>
      </c>
      <c r="BT16" s="135"/>
      <c r="BU16" s="141"/>
      <c r="BV16" s="133">
        <f t="shared" si="107"/>
        <v>0</v>
      </c>
      <c r="BW16" s="135"/>
      <c r="BX16" s="141"/>
      <c r="BY16" s="133">
        <f t="shared" si="108"/>
        <v>0</v>
      </c>
      <c r="BZ16" s="135"/>
      <c r="CA16" s="141"/>
      <c r="CB16" s="133">
        <f t="shared" si="109"/>
        <v>0</v>
      </c>
      <c r="CC16" s="135"/>
      <c r="CD16" s="141"/>
      <c r="CE16" s="133">
        <f t="shared" si="110"/>
        <v>0</v>
      </c>
      <c r="CF16" s="135"/>
      <c r="CG16" s="141"/>
      <c r="CH16" s="133">
        <f t="shared" si="111"/>
        <v>0</v>
      </c>
      <c r="CI16" s="135"/>
      <c r="CJ16" s="141"/>
      <c r="CK16" s="133">
        <f t="shared" si="112"/>
        <v>0</v>
      </c>
      <c r="CL16" s="135"/>
      <c r="CM16" s="141"/>
      <c r="CN16" s="133">
        <f t="shared" si="113"/>
        <v>0</v>
      </c>
      <c r="CO16" s="135"/>
      <c r="CP16" s="141"/>
      <c r="CQ16" s="133">
        <f t="shared" si="114"/>
        <v>0</v>
      </c>
      <c r="CR16" s="135"/>
      <c r="CS16" s="141"/>
      <c r="CT16" s="133">
        <f t="shared" si="115"/>
        <v>0</v>
      </c>
      <c r="CU16" s="135"/>
      <c r="CV16" s="141"/>
      <c r="CW16" s="133">
        <f t="shared" si="116"/>
        <v>0</v>
      </c>
      <c r="CX16" s="135"/>
      <c r="CY16" s="141"/>
      <c r="CZ16" s="133">
        <f t="shared" si="117"/>
        <v>0</v>
      </c>
      <c r="DA16" s="135"/>
      <c r="DB16" s="141"/>
      <c r="DC16" s="133">
        <f t="shared" si="118"/>
        <v>0</v>
      </c>
      <c r="DD16" s="135"/>
      <c r="DE16" s="141"/>
      <c r="DF16" s="133">
        <f t="shared" si="119"/>
        <v>0</v>
      </c>
      <c r="DG16" s="135"/>
      <c r="DH16" s="141"/>
      <c r="DI16" s="133">
        <f t="shared" si="120"/>
        <v>0</v>
      </c>
      <c r="DJ16" s="135"/>
      <c r="DK16" s="141"/>
      <c r="DL16" s="133">
        <f t="shared" si="121"/>
        <v>0</v>
      </c>
      <c r="DM16" s="135"/>
      <c r="DN16" s="141"/>
      <c r="DO16" s="133">
        <f t="shared" si="122"/>
        <v>0</v>
      </c>
      <c r="DP16" s="135"/>
      <c r="DQ16" s="141"/>
      <c r="DR16" s="133">
        <f t="shared" si="123"/>
        <v>0</v>
      </c>
      <c r="DS16" s="135"/>
      <c r="DT16" s="141"/>
      <c r="DU16" s="133">
        <f t="shared" si="124"/>
        <v>0</v>
      </c>
      <c r="DV16" s="135"/>
      <c r="DW16" s="141"/>
      <c r="DX16" s="133">
        <f t="shared" si="125"/>
        <v>0</v>
      </c>
      <c r="DY16" s="135"/>
      <c r="DZ16" s="141"/>
      <c r="EA16" s="133">
        <f t="shared" si="126"/>
        <v>0</v>
      </c>
      <c r="EB16" s="135"/>
      <c r="EC16" s="141"/>
      <c r="ED16" s="133">
        <f t="shared" si="127"/>
        <v>0</v>
      </c>
      <c r="EE16" s="135"/>
      <c r="EF16" s="141"/>
      <c r="EG16" s="133">
        <f t="shared" si="128"/>
        <v>0</v>
      </c>
      <c r="EH16" s="135"/>
      <c r="EI16" s="141"/>
      <c r="EJ16" s="133">
        <f t="shared" si="129"/>
        <v>0</v>
      </c>
      <c r="EK16" s="135"/>
      <c r="EL16" s="141"/>
      <c r="EM16" s="133">
        <f t="shared" si="130"/>
        <v>0</v>
      </c>
      <c r="EN16" s="135"/>
      <c r="EO16" s="141"/>
      <c r="EP16" s="133">
        <f t="shared" si="131"/>
        <v>0</v>
      </c>
      <c r="EQ16" s="135"/>
      <c r="ER16" s="141"/>
      <c r="ES16" s="133">
        <f t="shared" si="132"/>
        <v>0</v>
      </c>
      <c r="ET16" s="135"/>
      <c r="EU16" s="141"/>
      <c r="EV16" s="133">
        <f t="shared" si="133"/>
        <v>0</v>
      </c>
      <c r="EW16" s="135"/>
      <c r="EX16" s="141"/>
      <c r="EY16" s="133">
        <f t="shared" si="134"/>
        <v>0</v>
      </c>
      <c r="EZ16" s="135"/>
      <c r="FA16" s="141"/>
      <c r="FB16" s="133">
        <f t="shared" si="135"/>
        <v>0</v>
      </c>
      <c r="FC16" s="135"/>
    </row>
    <row r="17" spans="3:159" s="73" customFormat="1" x14ac:dyDescent="0.3">
      <c r="C17" s="186" t="s">
        <v>344</v>
      </c>
      <c r="D17" s="187">
        <v>0</v>
      </c>
      <c r="F17" s="636"/>
      <c r="G17" s="166" t="str">
        <f>CONCATENATE(Resultados!F16,"-",Resultados!K16)</f>
        <v>España-Marruecos</v>
      </c>
      <c r="H17" s="167" t="str">
        <f>CONCATENATE(IF(Resultados!H16&gt;Resultados!I16,1,IF(Resultados!H16&lt;Resultados!I16,2,IF(AND(Resultados!H16=Resultados!I16,Resultados!H16&lt;&gt;"",Resultados!I16&lt;&gt;""),"X",0))),"|",Resultados!H16,"-",Resultados!I16)</f>
        <v>0|-</v>
      </c>
      <c r="J17" s="146"/>
      <c r="K17" s="145">
        <f t="shared" si="136"/>
        <v>0</v>
      </c>
      <c r="L17" s="150"/>
      <c r="M17" s="141"/>
      <c r="N17" s="133">
        <f t="shared" si="87"/>
        <v>0</v>
      </c>
      <c r="O17" s="135"/>
      <c r="P17" s="141"/>
      <c r="Q17" s="133">
        <f t="shared" si="88"/>
        <v>0</v>
      </c>
      <c r="R17" s="135"/>
      <c r="S17" s="141"/>
      <c r="T17" s="133">
        <f t="shared" si="89"/>
        <v>0</v>
      </c>
      <c r="U17" s="135"/>
      <c r="V17" s="141"/>
      <c r="W17" s="133">
        <f t="shared" si="90"/>
        <v>0</v>
      </c>
      <c r="X17" s="135"/>
      <c r="Y17" s="141"/>
      <c r="Z17" s="133">
        <f t="shared" si="91"/>
        <v>0</v>
      </c>
      <c r="AA17" s="135"/>
      <c r="AB17" s="141"/>
      <c r="AC17" s="133">
        <f t="shared" si="92"/>
        <v>0</v>
      </c>
      <c r="AD17" s="135"/>
      <c r="AE17" s="141"/>
      <c r="AF17" s="133">
        <f t="shared" si="93"/>
        <v>0</v>
      </c>
      <c r="AG17" s="135"/>
      <c r="AH17" s="141"/>
      <c r="AI17" s="133">
        <f t="shared" si="94"/>
        <v>0</v>
      </c>
      <c r="AJ17" s="135"/>
      <c r="AK17" s="141"/>
      <c r="AL17" s="133">
        <f t="shared" si="95"/>
        <v>0</v>
      </c>
      <c r="AM17" s="135"/>
      <c r="AN17" s="141"/>
      <c r="AO17" s="133">
        <f t="shared" si="96"/>
        <v>0</v>
      </c>
      <c r="AP17" s="135"/>
      <c r="AQ17" s="141"/>
      <c r="AR17" s="133">
        <f t="shared" si="97"/>
        <v>0</v>
      </c>
      <c r="AS17" s="135"/>
      <c r="AT17" s="141"/>
      <c r="AU17" s="133">
        <f t="shared" si="98"/>
        <v>0</v>
      </c>
      <c r="AV17" s="135"/>
      <c r="AW17" s="141"/>
      <c r="AX17" s="133">
        <f t="shared" si="99"/>
        <v>0</v>
      </c>
      <c r="AY17" s="135"/>
      <c r="AZ17" s="141"/>
      <c r="BA17" s="133">
        <f t="shared" si="100"/>
        <v>0</v>
      </c>
      <c r="BB17" s="135"/>
      <c r="BC17" s="141"/>
      <c r="BD17" s="133">
        <f t="shared" si="101"/>
        <v>0</v>
      </c>
      <c r="BE17" s="135"/>
      <c r="BF17" s="141"/>
      <c r="BG17" s="133">
        <f t="shared" si="102"/>
        <v>0</v>
      </c>
      <c r="BH17" s="135"/>
      <c r="BI17" s="141"/>
      <c r="BJ17" s="133">
        <f t="shared" si="103"/>
        <v>0</v>
      </c>
      <c r="BK17" s="135"/>
      <c r="BL17" s="141"/>
      <c r="BM17" s="133">
        <f t="shared" si="104"/>
        <v>0</v>
      </c>
      <c r="BN17" s="135"/>
      <c r="BO17" s="141"/>
      <c r="BP17" s="133">
        <f t="shared" si="105"/>
        <v>0</v>
      </c>
      <c r="BQ17" s="135"/>
      <c r="BR17" s="141"/>
      <c r="BS17" s="133">
        <f t="shared" si="106"/>
        <v>0</v>
      </c>
      <c r="BT17" s="135"/>
      <c r="BU17" s="141"/>
      <c r="BV17" s="133">
        <f t="shared" si="107"/>
        <v>0</v>
      </c>
      <c r="BW17" s="135"/>
      <c r="BX17" s="141"/>
      <c r="BY17" s="133">
        <f t="shared" si="108"/>
        <v>0</v>
      </c>
      <c r="BZ17" s="135"/>
      <c r="CA17" s="141"/>
      <c r="CB17" s="133">
        <f t="shared" si="109"/>
        <v>0</v>
      </c>
      <c r="CC17" s="135"/>
      <c r="CD17" s="141"/>
      <c r="CE17" s="133">
        <f t="shared" si="110"/>
        <v>0</v>
      </c>
      <c r="CF17" s="135"/>
      <c r="CG17" s="141"/>
      <c r="CH17" s="133">
        <f t="shared" si="111"/>
        <v>0</v>
      </c>
      <c r="CI17" s="135"/>
      <c r="CJ17" s="141"/>
      <c r="CK17" s="133">
        <f t="shared" si="112"/>
        <v>0</v>
      </c>
      <c r="CL17" s="135"/>
      <c r="CM17" s="141"/>
      <c r="CN17" s="133">
        <f t="shared" si="113"/>
        <v>0</v>
      </c>
      <c r="CO17" s="135"/>
      <c r="CP17" s="141"/>
      <c r="CQ17" s="133">
        <f t="shared" si="114"/>
        <v>0</v>
      </c>
      <c r="CR17" s="135"/>
      <c r="CS17" s="141"/>
      <c r="CT17" s="133">
        <f t="shared" si="115"/>
        <v>0</v>
      </c>
      <c r="CU17" s="135"/>
      <c r="CV17" s="141"/>
      <c r="CW17" s="133">
        <f t="shared" si="116"/>
        <v>0</v>
      </c>
      <c r="CX17" s="135"/>
      <c r="CY17" s="141"/>
      <c r="CZ17" s="133">
        <f t="shared" si="117"/>
        <v>0</v>
      </c>
      <c r="DA17" s="135"/>
      <c r="DB17" s="141"/>
      <c r="DC17" s="133">
        <f t="shared" si="118"/>
        <v>0</v>
      </c>
      <c r="DD17" s="135"/>
      <c r="DE17" s="141"/>
      <c r="DF17" s="133">
        <f t="shared" si="119"/>
        <v>0</v>
      </c>
      <c r="DG17" s="135"/>
      <c r="DH17" s="141"/>
      <c r="DI17" s="133">
        <f t="shared" si="120"/>
        <v>0</v>
      </c>
      <c r="DJ17" s="135"/>
      <c r="DK17" s="141"/>
      <c r="DL17" s="133">
        <f t="shared" si="121"/>
        <v>0</v>
      </c>
      <c r="DM17" s="135"/>
      <c r="DN17" s="141"/>
      <c r="DO17" s="133">
        <f t="shared" si="122"/>
        <v>0</v>
      </c>
      <c r="DP17" s="135"/>
      <c r="DQ17" s="141"/>
      <c r="DR17" s="133">
        <f t="shared" si="123"/>
        <v>0</v>
      </c>
      <c r="DS17" s="135"/>
      <c r="DT17" s="141"/>
      <c r="DU17" s="133">
        <f t="shared" si="124"/>
        <v>0</v>
      </c>
      <c r="DV17" s="135"/>
      <c r="DW17" s="141"/>
      <c r="DX17" s="133">
        <f t="shared" si="125"/>
        <v>0</v>
      </c>
      <c r="DY17" s="135"/>
      <c r="DZ17" s="141"/>
      <c r="EA17" s="133">
        <f t="shared" si="126"/>
        <v>0</v>
      </c>
      <c r="EB17" s="135"/>
      <c r="EC17" s="141"/>
      <c r="ED17" s="133">
        <f t="shared" si="127"/>
        <v>0</v>
      </c>
      <c r="EE17" s="135"/>
      <c r="EF17" s="141"/>
      <c r="EG17" s="133">
        <f t="shared" si="128"/>
        <v>0</v>
      </c>
      <c r="EH17" s="135"/>
      <c r="EI17" s="141"/>
      <c r="EJ17" s="133">
        <f t="shared" si="129"/>
        <v>0</v>
      </c>
      <c r="EK17" s="135"/>
      <c r="EL17" s="141"/>
      <c r="EM17" s="133">
        <f t="shared" si="130"/>
        <v>0</v>
      </c>
      <c r="EN17" s="135"/>
      <c r="EO17" s="141"/>
      <c r="EP17" s="133">
        <f t="shared" si="131"/>
        <v>0</v>
      </c>
      <c r="EQ17" s="135"/>
      <c r="ER17" s="141"/>
      <c r="ES17" s="133">
        <f t="shared" si="132"/>
        <v>0</v>
      </c>
      <c r="ET17" s="135"/>
      <c r="EU17" s="141"/>
      <c r="EV17" s="133">
        <f t="shared" si="133"/>
        <v>0</v>
      </c>
      <c r="EW17" s="135"/>
      <c r="EX17" s="141"/>
      <c r="EY17" s="133">
        <f t="shared" si="134"/>
        <v>0</v>
      </c>
      <c r="EZ17" s="135"/>
      <c r="FA17" s="141"/>
      <c r="FB17" s="133">
        <f t="shared" si="135"/>
        <v>0</v>
      </c>
      <c r="FC17" s="135"/>
    </row>
    <row r="18" spans="3:159" s="73" customFormat="1" x14ac:dyDescent="0.3">
      <c r="C18" s="186" t="s">
        <v>345</v>
      </c>
      <c r="D18" s="187">
        <v>0</v>
      </c>
      <c r="F18" s="610" t="s">
        <v>2</v>
      </c>
      <c r="G18" s="166" t="str">
        <f>CONCATENATE(Resultados!F18,"-",Resultados!K18)</f>
        <v>Francia-Australia</v>
      </c>
      <c r="H18" s="167" t="str">
        <f>CONCATENATE(IF(Resultados!H18&gt;Resultados!I18,1,IF(Resultados!H18&lt;Resultados!I18,2,IF(AND(Resultados!H18=Resultados!I18,Resultados!H18&lt;&gt;"",Resultados!I18&lt;&gt;""),"X",0))),"|",Resultados!H18,"-",Resultados!I18)</f>
        <v>0|-</v>
      </c>
      <c r="J18" s="146"/>
      <c r="K18" s="145">
        <f t="shared" si="136"/>
        <v>0</v>
      </c>
      <c r="L18" s="150"/>
      <c r="M18" s="141"/>
      <c r="N18" s="133">
        <f t="shared" si="87"/>
        <v>0</v>
      </c>
      <c r="O18" s="135"/>
      <c r="P18" s="141"/>
      <c r="Q18" s="133">
        <f t="shared" si="88"/>
        <v>0</v>
      </c>
      <c r="R18" s="135"/>
      <c r="S18" s="141"/>
      <c r="T18" s="133">
        <f t="shared" si="89"/>
        <v>0</v>
      </c>
      <c r="U18" s="135"/>
      <c r="V18" s="141"/>
      <c r="W18" s="133">
        <f t="shared" si="90"/>
        <v>0</v>
      </c>
      <c r="X18" s="135"/>
      <c r="Y18" s="141"/>
      <c r="Z18" s="133">
        <f t="shared" si="91"/>
        <v>0</v>
      </c>
      <c r="AA18" s="135"/>
      <c r="AB18" s="141"/>
      <c r="AC18" s="133">
        <f t="shared" si="92"/>
        <v>0</v>
      </c>
      <c r="AD18" s="135"/>
      <c r="AE18" s="141"/>
      <c r="AF18" s="133">
        <f t="shared" si="93"/>
        <v>0</v>
      </c>
      <c r="AG18" s="135"/>
      <c r="AH18" s="141"/>
      <c r="AI18" s="133">
        <f t="shared" si="94"/>
        <v>0</v>
      </c>
      <c r="AJ18" s="135"/>
      <c r="AK18" s="141"/>
      <c r="AL18" s="133">
        <f t="shared" si="95"/>
        <v>0</v>
      </c>
      <c r="AM18" s="135"/>
      <c r="AN18" s="141"/>
      <c r="AO18" s="133">
        <f t="shared" si="96"/>
        <v>0</v>
      </c>
      <c r="AP18" s="135"/>
      <c r="AQ18" s="141"/>
      <c r="AR18" s="133">
        <f t="shared" si="97"/>
        <v>0</v>
      </c>
      <c r="AS18" s="135"/>
      <c r="AT18" s="141"/>
      <c r="AU18" s="133">
        <f t="shared" si="98"/>
        <v>0</v>
      </c>
      <c r="AV18" s="135"/>
      <c r="AW18" s="141"/>
      <c r="AX18" s="133">
        <f t="shared" si="99"/>
        <v>0</v>
      </c>
      <c r="AY18" s="135"/>
      <c r="AZ18" s="141"/>
      <c r="BA18" s="133">
        <f t="shared" si="100"/>
        <v>0</v>
      </c>
      <c r="BB18" s="135"/>
      <c r="BC18" s="141"/>
      <c r="BD18" s="133">
        <f t="shared" si="101"/>
        <v>0</v>
      </c>
      <c r="BE18" s="135"/>
      <c r="BF18" s="141"/>
      <c r="BG18" s="133">
        <f t="shared" si="102"/>
        <v>0</v>
      </c>
      <c r="BH18" s="135"/>
      <c r="BI18" s="141"/>
      <c r="BJ18" s="133">
        <f t="shared" si="103"/>
        <v>0</v>
      </c>
      <c r="BK18" s="135"/>
      <c r="BL18" s="141"/>
      <c r="BM18" s="133">
        <f t="shared" si="104"/>
        <v>0</v>
      </c>
      <c r="BN18" s="135"/>
      <c r="BO18" s="141"/>
      <c r="BP18" s="133">
        <f t="shared" si="105"/>
        <v>0</v>
      </c>
      <c r="BQ18" s="135"/>
      <c r="BR18" s="141"/>
      <c r="BS18" s="133">
        <f t="shared" si="106"/>
        <v>0</v>
      </c>
      <c r="BT18" s="135"/>
      <c r="BU18" s="141"/>
      <c r="BV18" s="133">
        <f t="shared" si="107"/>
        <v>0</v>
      </c>
      <c r="BW18" s="135"/>
      <c r="BX18" s="141"/>
      <c r="BY18" s="133">
        <f t="shared" si="108"/>
        <v>0</v>
      </c>
      <c r="BZ18" s="135"/>
      <c r="CA18" s="141"/>
      <c r="CB18" s="133">
        <f t="shared" si="109"/>
        <v>0</v>
      </c>
      <c r="CC18" s="135"/>
      <c r="CD18" s="141"/>
      <c r="CE18" s="133">
        <f t="shared" si="110"/>
        <v>0</v>
      </c>
      <c r="CF18" s="135"/>
      <c r="CG18" s="141"/>
      <c r="CH18" s="133">
        <f t="shared" si="111"/>
        <v>0</v>
      </c>
      <c r="CI18" s="135"/>
      <c r="CJ18" s="141"/>
      <c r="CK18" s="133">
        <f t="shared" si="112"/>
        <v>0</v>
      </c>
      <c r="CL18" s="135"/>
      <c r="CM18" s="141"/>
      <c r="CN18" s="133">
        <f t="shared" si="113"/>
        <v>0</v>
      </c>
      <c r="CO18" s="135"/>
      <c r="CP18" s="141"/>
      <c r="CQ18" s="133">
        <f t="shared" si="114"/>
        <v>0</v>
      </c>
      <c r="CR18" s="135"/>
      <c r="CS18" s="141"/>
      <c r="CT18" s="133">
        <f t="shared" si="115"/>
        <v>0</v>
      </c>
      <c r="CU18" s="135"/>
      <c r="CV18" s="141"/>
      <c r="CW18" s="133">
        <f t="shared" si="116"/>
        <v>0</v>
      </c>
      <c r="CX18" s="135"/>
      <c r="CY18" s="141"/>
      <c r="CZ18" s="133">
        <f t="shared" si="117"/>
        <v>0</v>
      </c>
      <c r="DA18" s="135"/>
      <c r="DB18" s="141"/>
      <c r="DC18" s="133">
        <f t="shared" si="118"/>
        <v>0</v>
      </c>
      <c r="DD18" s="135"/>
      <c r="DE18" s="141"/>
      <c r="DF18" s="133">
        <f t="shared" si="119"/>
        <v>0</v>
      </c>
      <c r="DG18" s="135"/>
      <c r="DH18" s="141"/>
      <c r="DI18" s="133">
        <f t="shared" si="120"/>
        <v>0</v>
      </c>
      <c r="DJ18" s="135"/>
      <c r="DK18" s="141"/>
      <c r="DL18" s="133">
        <f t="shared" si="121"/>
        <v>0</v>
      </c>
      <c r="DM18" s="135"/>
      <c r="DN18" s="141"/>
      <c r="DO18" s="133">
        <f t="shared" si="122"/>
        <v>0</v>
      </c>
      <c r="DP18" s="135"/>
      <c r="DQ18" s="141"/>
      <c r="DR18" s="133">
        <f t="shared" si="123"/>
        <v>0</v>
      </c>
      <c r="DS18" s="135"/>
      <c r="DT18" s="141"/>
      <c r="DU18" s="133">
        <f t="shared" si="124"/>
        <v>0</v>
      </c>
      <c r="DV18" s="135"/>
      <c r="DW18" s="141"/>
      <c r="DX18" s="133">
        <f t="shared" si="125"/>
        <v>0</v>
      </c>
      <c r="DY18" s="135"/>
      <c r="DZ18" s="141"/>
      <c r="EA18" s="133">
        <f t="shared" si="126"/>
        <v>0</v>
      </c>
      <c r="EB18" s="135"/>
      <c r="EC18" s="141"/>
      <c r="ED18" s="133">
        <f t="shared" si="127"/>
        <v>0</v>
      </c>
      <c r="EE18" s="135"/>
      <c r="EF18" s="141"/>
      <c r="EG18" s="133">
        <f t="shared" si="128"/>
        <v>0</v>
      </c>
      <c r="EH18" s="135"/>
      <c r="EI18" s="141"/>
      <c r="EJ18" s="133">
        <f t="shared" si="129"/>
        <v>0</v>
      </c>
      <c r="EK18" s="135"/>
      <c r="EL18" s="141"/>
      <c r="EM18" s="133">
        <f t="shared" si="130"/>
        <v>0</v>
      </c>
      <c r="EN18" s="135"/>
      <c r="EO18" s="141"/>
      <c r="EP18" s="133">
        <f t="shared" si="131"/>
        <v>0</v>
      </c>
      <c r="EQ18" s="135"/>
      <c r="ER18" s="141"/>
      <c r="ES18" s="133">
        <f t="shared" si="132"/>
        <v>0</v>
      </c>
      <c r="ET18" s="135"/>
      <c r="EU18" s="141"/>
      <c r="EV18" s="133">
        <f t="shared" si="133"/>
        <v>0</v>
      </c>
      <c r="EW18" s="135"/>
      <c r="EX18" s="141"/>
      <c r="EY18" s="133">
        <f t="shared" si="134"/>
        <v>0</v>
      </c>
      <c r="EZ18" s="135"/>
      <c r="FA18" s="141"/>
      <c r="FB18" s="133">
        <f t="shared" si="135"/>
        <v>0</v>
      </c>
      <c r="FC18" s="135"/>
    </row>
    <row r="19" spans="3:159" s="73" customFormat="1" x14ac:dyDescent="0.3">
      <c r="C19" s="186" t="s">
        <v>346</v>
      </c>
      <c r="D19" s="187">
        <v>0</v>
      </c>
      <c r="F19" s="611"/>
      <c r="G19" s="166" t="str">
        <f>CONCATENATE(Resultados!F19,"-",Resultados!K19)</f>
        <v>Perú-Dinamarca</v>
      </c>
      <c r="H19" s="167" t="str">
        <f>CONCATENATE(IF(Resultados!H19&gt;Resultados!I19,1,IF(Resultados!H19&lt;Resultados!I19,2,IF(AND(Resultados!H19=Resultados!I19,Resultados!H19&lt;&gt;"",Resultados!I19&lt;&gt;""),"X",0))),"|",Resultados!H19,"-",Resultados!I19)</f>
        <v>0|-</v>
      </c>
      <c r="J19" s="146"/>
      <c r="K19" s="145">
        <f t="shared" si="136"/>
        <v>0</v>
      </c>
      <c r="L19" s="150"/>
      <c r="M19" s="141"/>
      <c r="N19" s="133">
        <f t="shared" si="87"/>
        <v>0</v>
      </c>
      <c r="O19" s="135"/>
      <c r="P19" s="141"/>
      <c r="Q19" s="133">
        <f t="shared" si="88"/>
        <v>0</v>
      </c>
      <c r="R19" s="135"/>
      <c r="S19" s="141"/>
      <c r="T19" s="133">
        <f t="shared" si="89"/>
        <v>0</v>
      </c>
      <c r="U19" s="135"/>
      <c r="V19" s="141"/>
      <c r="W19" s="133">
        <f t="shared" si="90"/>
        <v>0</v>
      </c>
      <c r="X19" s="135"/>
      <c r="Y19" s="141"/>
      <c r="Z19" s="133">
        <f t="shared" si="91"/>
        <v>0</v>
      </c>
      <c r="AA19" s="135"/>
      <c r="AB19" s="141"/>
      <c r="AC19" s="133">
        <f t="shared" si="92"/>
        <v>0</v>
      </c>
      <c r="AD19" s="135"/>
      <c r="AE19" s="141"/>
      <c r="AF19" s="133">
        <f t="shared" si="93"/>
        <v>0</v>
      </c>
      <c r="AG19" s="135"/>
      <c r="AH19" s="141"/>
      <c r="AI19" s="133">
        <f t="shared" si="94"/>
        <v>0</v>
      </c>
      <c r="AJ19" s="135"/>
      <c r="AK19" s="141"/>
      <c r="AL19" s="133">
        <f t="shared" si="95"/>
        <v>0</v>
      </c>
      <c r="AM19" s="135"/>
      <c r="AN19" s="141"/>
      <c r="AO19" s="133">
        <f t="shared" si="96"/>
        <v>0</v>
      </c>
      <c r="AP19" s="135"/>
      <c r="AQ19" s="141"/>
      <c r="AR19" s="133">
        <f t="shared" si="97"/>
        <v>0</v>
      </c>
      <c r="AS19" s="135"/>
      <c r="AT19" s="141"/>
      <c r="AU19" s="133">
        <f t="shared" si="98"/>
        <v>0</v>
      </c>
      <c r="AV19" s="135"/>
      <c r="AW19" s="141"/>
      <c r="AX19" s="133">
        <f t="shared" si="99"/>
        <v>0</v>
      </c>
      <c r="AY19" s="135"/>
      <c r="AZ19" s="141"/>
      <c r="BA19" s="133">
        <f t="shared" si="100"/>
        <v>0</v>
      </c>
      <c r="BB19" s="135"/>
      <c r="BC19" s="141"/>
      <c r="BD19" s="133">
        <f t="shared" si="101"/>
        <v>0</v>
      </c>
      <c r="BE19" s="135"/>
      <c r="BF19" s="141"/>
      <c r="BG19" s="133">
        <f t="shared" si="102"/>
        <v>0</v>
      </c>
      <c r="BH19" s="135"/>
      <c r="BI19" s="141"/>
      <c r="BJ19" s="133">
        <f t="shared" si="103"/>
        <v>0</v>
      </c>
      <c r="BK19" s="135"/>
      <c r="BL19" s="141"/>
      <c r="BM19" s="133">
        <f t="shared" si="104"/>
        <v>0</v>
      </c>
      <c r="BN19" s="135"/>
      <c r="BO19" s="141"/>
      <c r="BP19" s="133">
        <f t="shared" si="105"/>
        <v>0</v>
      </c>
      <c r="BQ19" s="135"/>
      <c r="BR19" s="141"/>
      <c r="BS19" s="133">
        <f t="shared" si="106"/>
        <v>0</v>
      </c>
      <c r="BT19" s="135"/>
      <c r="BU19" s="141"/>
      <c r="BV19" s="133">
        <f t="shared" si="107"/>
        <v>0</v>
      </c>
      <c r="BW19" s="135"/>
      <c r="BX19" s="141"/>
      <c r="BY19" s="133">
        <f t="shared" si="108"/>
        <v>0</v>
      </c>
      <c r="BZ19" s="135"/>
      <c r="CA19" s="141"/>
      <c r="CB19" s="133">
        <f t="shared" si="109"/>
        <v>0</v>
      </c>
      <c r="CC19" s="135"/>
      <c r="CD19" s="141"/>
      <c r="CE19" s="133">
        <f t="shared" si="110"/>
        <v>0</v>
      </c>
      <c r="CF19" s="135"/>
      <c r="CG19" s="141"/>
      <c r="CH19" s="133">
        <f t="shared" si="111"/>
        <v>0</v>
      </c>
      <c r="CI19" s="135"/>
      <c r="CJ19" s="141"/>
      <c r="CK19" s="133">
        <f t="shared" si="112"/>
        <v>0</v>
      </c>
      <c r="CL19" s="135"/>
      <c r="CM19" s="141"/>
      <c r="CN19" s="133">
        <f t="shared" si="113"/>
        <v>0</v>
      </c>
      <c r="CO19" s="135"/>
      <c r="CP19" s="141"/>
      <c r="CQ19" s="133">
        <f t="shared" si="114"/>
        <v>0</v>
      </c>
      <c r="CR19" s="135"/>
      <c r="CS19" s="141"/>
      <c r="CT19" s="133">
        <f t="shared" si="115"/>
        <v>0</v>
      </c>
      <c r="CU19" s="135"/>
      <c r="CV19" s="141"/>
      <c r="CW19" s="133">
        <f t="shared" si="116"/>
        <v>0</v>
      </c>
      <c r="CX19" s="135"/>
      <c r="CY19" s="141"/>
      <c r="CZ19" s="133">
        <f t="shared" si="117"/>
        <v>0</v>
      </c>
      <c r="DA19" s="135"/>
      <c r="DB19" s="141"/>
      <c r="DC19" s="133">
        <f t="shared" si="118"/>
        <v>0</v>
      </c>
      <c r="DD19" s="135"/>
      <c r="DE19" s="141"/>
      <c r="DF19" s="133">
        <f t="shared" si="119"/>
        <v>0</v>
      </c>
      <c r="DG19" s="135"/>
      <c r="DH19" s="141"/>
      <c r="DI19" s="133">
        <f t="shared" si="120"/>
        <v>0</v>
      </c>
      <c r="DJ19" s="135"/>
      <c r="DK19" s="141"/>
      <c r="DL19" s="133">
        <f t="shared" si="121"/>
        <v>0</v>
      </c>
      <c r="DM19" s="135"/>
      <c r="DN19" s="141"/>
      <c r="DO19" s="133">
        <f t="shared" si="122"/>
        <v>0</v>
      </c>
      <c r="DP19" s="135"/>
      <c r="DQ19" s="141"/>
      <c r="DR19" s="133">
        <f t="shared" si="123"/>
        <v>0</v>
      </c>
      <c r="DS19" s="135"/>
      <c r="DT19" s="141"/>
      <c r="DU19" s="133">
        <f t="shared" si="124"/>
        <v>0</v>
      </c>
      <c r="DV19" s="135"/>
      <c r="DW19" s="141"/>
      <c r="DX19" s="133">
        <f t="shared" si="125"/>
        <v>0</v>
      </c>
      <c r="DY19" s="135"/>
      <c r="DZ19" s="141"/>
      <c r="EA19" s="133">
        <f t="shared" si="126"/>
        <v>0</v>
      </c>
      <c r="EB19" s="135"/>
      <c r="EC19" s="141"/>
      <c r="ED19" s="133">
        <f t="shared" si="127"/>
        <v>0</v>
      </c>
      <c r="EE19" s="135"/>
      <c r="EF19" s="141"/>
      <c r="EG19" s="133">
        <f t="shared" si="128"/>
        <v>0</v>
      </c>
      <c r="EH19" s="135"/>
      <c r="EI19" s="141"/>
      <c r="EJ19" s="133">
        <f t="shared" si="129"/>
        <v>0</v>
      </c>
      <c r="EK19" s="135"/>
      <c r="EL19" s="141"/>
      <c r="EM19" s="133">
        <f t="shared" si="130"/>
        <v>0</v>
      </c>
      <c r="EN19" s="135"/>
      <c r="EO19" s="141"/>
      <c r="EP19" s="133">
        <f t="shared" si="131"/>
        <v>0</v>
      </c>
      <c r="EQ19" s="135"/>
      <c r="ER19" s="141"/>
      <c r="ES19" s="133">
        <f t="shared" si="132"/>
        <v>0</v>
      </c>
      <c r="ET19" s="135"/>
      <c r="EU19" s="141"/>
      <c r="EV19" s="133">
        <f t="shared" si="133"/>
        <v>0</v>
      </c>
      <c r="EW19" s="135"/>
      <c r="EX19" s="141"/>
      <c r="EY19" s="133">
        <f t="shared" si="134"/>
        <v>0</v>
      </c>
      <c r="EZ19" s="135"/>
      <c r="FA19" s="141"/>
      <c r="FB19" s="133">
        <f t="shared" si="135"/>
        <v>0</v>
      </c>
      <c r="FC19" s="135"/>
    </row>
    <row r="20" spans="3:159" s="73" customFormat="1" x14ac:dyDescent="0.3">
      <c r="C20" s="186" t="s">
        <v>339</v>
      </c>
      <c r="D20" s="187">
        <v>0</v>
      </c>
      <c r="F20" s="611"/>
      <c r="G20" s="166" t="str">
        <f>CONCATENATE(Resultados!F20,"-",Resultados!K20)</f>
        <v>Francia-Perú</v>
      </c>
      <c r="H20" s="167" t="str">
        <f>CONCATENATE(IF(Resultados!H20&gt;Resultados!I20,1,IF(Resultados!H20&lt;Resultados!I20,2,IF(AND(Resultados!H20=Resultados!I20,Resultados!H20&lt;&gt;"",Resultados!I20&lt;&gt;""),"X",0))),"|",Resultados!H20,"-",Resultados!I20)</f>
        <v>0|-</v>
      </c>
      <c r="J20" s="146"/>
      <c r="K20" s="145">
        <f t="shared" si="136"/>
        <v>0</v>
      </c>
      <c r="L20" s="150"/>
      <c r="M20" s="141"/>
      <c r="N20" s="133">
        <f t="shared" si="87"/>
        <v>0</v>
      </c>
      <c r="O20" s="135"/>
      <c r="P20" s="141"/>
      <c r="Q20" s="133">
        <f t="shared" si="88"/>
        <v>0</v>
      </c>
      <c r="R20" s="135"/>
      <c r="S20" s="141"/>
      <c r="T20" s="133">
        <f t="shared" si="89"/>
        <v>0</v>
      </c>
      <c r="U20" s="135"/>
      <c r="V20" s="141"/>
      <c r="W20" s="133">
        <f t="shared" si="90"/>
        <v>0</v>
      </c>
      <c r="X20" s="135"/>
      <c r="Y20" s="141"/>
      <c r="Z20" s="133">
        <f t="shared" si="91"/>
        <v>0</v>
      </c>
      <c r="AA20" s="135"/>
      <c r="AB20" s="141"/>
      <c r="AC20" s="133">
        <f t="shared" si="92"/>
        <v>0</v>
      </c>
      <c r="AD20" s="135"/>
      <c r="AE20" s="141"/>
      <c r="AF20" s="133">
        <f t="shared" si="93"/>
        <v>0</v>
      </c>
      <c r="AG20" s="135"/>
      <c r="AH20" s="141"/>
      <c r="AI20" s="133">
        <f t="shared" si="94"/>
        <v>0</v>
      </c>
      <c r="AJ20" s="135"/>
      <c r="AK20" s="141"/>
      <c r="AL20" s="133">
        <f t="shared" si="95"/>
        <v>0</v>
      </c>
      <c r="AM20" s="135"/>
      <c r="AN20" s="141"/>
      <c r="AO20" s="133">
        <f t="shared" si="96"/>
        <v>0</v>
      </c>
      <c r="AP20" s="135"/>
      <c r="AQ20" s="141"/>
      <c r="AR20" s="133">
        <f t="shared" si="97"/>
        <v>0</v>
      </c>
      <c r="AS20" s="135"/>
      <c r="AT20" s="141"/>
      <c r="AU20" s="133">
        <f t="shared" si="98"/>
        <v>0</v>
      </c>
      <c r="AV20" s="135"/>
      <c r="AW20" s="141"/>
      <c r="AX20" s="133">
        <f t="shared" si="99"/>
        <v>0</v>
      </c>
      <c r="AY20" s="135"/>
      <c r="AZ20" s="141"/>
      <c r="BA20" s="133">
        <f t="shared" si="100"/>
        <v>0</v>
      </c>
      <c r="BB20" s="135"/>
      <c r="BC20" s="141"/>
      <c r="BD20" s="133">
        <f t="shared" si="101"/>
        <v>0</v>
      </c>
      <c r="BE20" s="135"/>
      <c r="BF20" s="141"/>
      <c r="BG20" s="133">
        <f t="shared" si="102"/>
        <v>0</v>
      </c>
      <c r="BH20" s="135"/>
      <c r="BI20" s="141"/>
      <c r="BJ20" s="133">
        <f t="shared" si="103"/>
        <v>0</v>
      </c>
      <c r="BK20" s="135"/>
      <c r="BL20" s="141"/>
      <c r="BM20" s="133">
        <f t="shared" si="104"/>
        <v>0</v>
      </c>
      <c r="BN20" s="135"/>
      <c r="BO20" s="141"/>
      <c r="BP20" s="133">
        <f t="shared" si="105"/>
        <v>0</v>
      </c>
      <c r="BQ20" s="135"/>
      <c r="BR20" s="141"/>
      <c r="BS20" s="133">
        <f t="shared" si="106"/>
        <v>0</v>
      </c>
      <c r="BT20" s="135"/>
      <c r="BU20" s="141"/>
      <c r="BV20" s="133">
        <f t="shared" si="107"/>
        <v>0</v>
      </c>
      <c r="BW20" s="135"/>
      <c r="BX20" s="141"/>
      <c r="BY20" s="133">
        <f t="shared" si="108"/>
        <v>0</v>
      </c>
      <c r="BZ20" s="135"/>
      <c r="CA20" s="141"/>
      <c r="CB20" s="133">
        <f t="shared" si="109"/>
        <v>0</v>
      </c>
      <c r="CC20" s="135"/>
      <c r="CD20" s="141"/>
      <c r="CE20" s="133">
        <f t="shared" si="110"/>
        <v>0</v>
      </c>
      <c r="CF20" s="135"/>
      <c r="CG20" s="141"/>
      <c r="CH20" s="133">
        <f t="shared" si="111"/>
        <v>0</v>
      </c>
      <c r="CI20" s="135"/>
      <c r="CJ20" s="141"/>
      <c r="CK20" s="133">
        <f t="shared" si="112"/>
        <v>0</v>
      </c>
      <c r="CL20" s="135"/>
      <c r="CM20" s="141"/>
      <c r="CN20" s="133">
        <f t="shared" si="113"/>
        <v>0</v>
      </c>
      <c r="CO20" s="135"/>
      <c r="CP20" s="141"/>
      <c r="CQ20" s="133">
        <f t="shared" si="114"/>
        <v>0</v>
      </c>
      <c r="CR20" s="135"/>
      <c r="CS20" s="141"/>
      <c r="CT20" s="133">
        <f t="shared" si="115"/>
        <v>0</v>
      </c>
      <c r="CU20" s="135"/>
      <c r="CV20" s="141"/>
      <c r="CW20" s="133">
        <f t="shared" si="116"/>
        <v>0</v>
      </c>
      <c r="CX20" s="135"/>
      <c r="CY20" s="141"/>
      <c r="CZ20" s="133">
        <f t="shared" si="117"/>
        <v>0</v>
      </c>
      <c r="DA20" s="135"/>
      <c r="DB20" s="141"/>
      <c r="DC20" s="133">
        <f t="shared" si="118"/>
        <v>0</v>
      </c>
      <c r="DD20" s="135"/>
      <c r="DE20" s="141"/>
      <c r="DF20" s="133">
        <f t="shared" si="119"/>
        <v>0</v>
      </c>
      <c r="DG20" s="135"/>
      <c r="DH20" s="141"/>
      <c r="DI20" s="133">
        <f t="shared" si="120"/>
        <v>0</v>
      </c>
      <c r="DJ20" s="135"/>
      <c r="DK20" s="141"/>
      <c r="DL20" s="133">
        <f t="shared" si="121"/>
        <v>0</v>
      </c>
      <c r="DM20" s="135"/>
      <c r="DN20" s="141"/>
      <c r="DO20" s="133">
        <f t="shared" si="122"/>
        <v>0</v>
      </c>
      <c r="DP20" s="135"/>
      <c r="DQ20" s="141"/>
      <c r="DR20" s="133">
        <f t="shared" si="123"/>
        <v>0</v>
      </c>
      <c r="DS20" s="135"/>
      <c r="DT20" s="141"/>
      <c r="DU20" s="133">
        <f t="shared" si="124"/>
        <v>0</v>
      </c>
      <c r="DV20" s="135"/>
      <c r="DW20" s="141"/>
      <c r="DX20" s="133">
        <f t="shared" si="125"/>
        <v>0</v>
      </c>
      <c r="DY20" s="135"/>
      <c r="DZ20" s="141"/>
      <c r="EA20" s="133">
        <f t="shared" si="126"/>
        <v>0</v>
      </c>
      <c r="EB20" s="135"/>
      <c r="EC20" s="141"/>
      <c r="ED20" s="133">
        <f t="shared" si="127"/>
        <v>0</v>
      </c>
      <c r="EE20" s="135"/>
      <c r="EF20" s="141"/>
      <c r="EG20" s="133">
        <f t="shared" si="128"/>
        <v>0</v>
      </c>
      <c r="EH20" s="135"/>
      <c r="EI20" s="141"/>
      <c r="EJ20" s="133">
        <f t="shared" si="129"/>
        <v>0</v>
      </c>
      <c r="EK20" s="135"/>
      <c r="EL20" s="141"/>
      <c r="EM20" s="133">
        <f t="shared" si="130"/>
        <v>0</v>
      </c>
      <c r="EN20" s="135"/>
      <c r="EO20" s="141"/>
      <c r="EP20" s="133">
        <f t="shared" si="131"/>
        <v>0</v>
      </c>
      <c r="EQ20" s="135"/>
      <c r="ER20" s="141"/>
      <c r="ES20" s="133">
        <f t="shared" si="132"/>
        <v>0</v>
      </c>
      <c r="ET20" s="135"/>
      <c r="EU20" s="141"/>
      <c r="EV20" s="133">
        <f t="shared" si="133"/>
        <v>0</v>
      </c>
      <c r="EW20" s="135"/>
      <c r="EX20" s="141"/>
      <c r="EY20" s="133">
        <f t="shared" si="134"/>
        <v>0</v>
      </c>
      <c r="EZ20" s="135"/>
      <c r="FA20" s="141"/>
      <c r="FB20" s="133">
        <f t="shared" si="135"/>
        <v>0</v>
      </c>
      <c r="FC20" s="135"/>
    </row>
    <row r="21" spans="3:159" s="73" customFormat="1" x14ac:dyDescent="0.3">
      <c r="C21" s="186" t="s">
        <v>347</v>
      </c>
      <c r="D21" s="187">
        <v>0</v>
      </c>
      <c r="F21" s="611"/>
      <c r="G21" s="166" t="str">
        <f>CONCATENATE(Resultados!F21,"-",Resultados!K21)</f>
        <v>Dinamarca-Australia</v>
      </c>
      <c r="H21" s="167" t="str">
        <f>CONCATENATE(IF(Resultados!H21&gt;Resultados!I21,1,IF(Resultados!H21&lt;Resultados!I21,2,IF(AND(Resultados!H21=Resultados!I21,Resultados!H21&lt;&gt;"",Resultados!I21&lt;&gt;""),"X",0))),"|",Resultados!H21,"-",Resultados!I21)</f>
        <v>0|-</v>
      </c>
      <c r="J21" s="146"/>
      <c r="K21" s="145">
        <f t="shared" si="136"/>
        <v>0</v>
      </c>
      <c r="L21" s="150"/>
      <c r="M21" s="141"/>
      <c r="N21" s="133">
        <f t="shared" si="87"/>
        <v>0</v>
      </c>
      <c r="O21" s="135"/>
      <c r="P21" s="141"/>
      <c r="Q21" s="133">
        <f t="shared" si="88"/>
        <v>0</v>
      </c>
      <c r="R21" s="135"/>
      <c r="S21" s="141"/>
      <c r="T21" s="133">
        <f t="shared" si="89"/>
        <v>0</v>
      </c>
      <c r="U21" s="135"/>
      <c r="V21" s="141"/>
      <c r="W21" s="133">
        <f t="shared" si="90"/>
        <v>0</v>
      </c>
      <c r="X21" s="135"/>
      <c r="Y21" s="141"/>
      <c r="Z21" s="133">
        <f t="shared" si="91"/>
        <v>0</v>
      </c>
      <c r="AA21" s="135"/>
      <c r="AB21" s="141"/>
      <c r="AC21" s="133">
        <f t="shared" si="92"/>
        <v>0</v>
      </c>
      <c r="AD21" s="135"/>
      <c r="AE21" s="141"/>
      <c r="AF21" s="133">
        <f t="shared" si="93"/>
        <v>0</v>
      </c>
      <c r="AG21" s="135"/>
      <c r="AH21" s="141"/>
      <c r="AI21" s="133">
        <f t="shared" si="94"/>
        <v>0</v>
      </c>
      <c r="AJ21" s="135"/>
      <c r="AK21" s="141"/>
      <c r="AL21" s="133">
        <f t="shared" si="95"/>
        <v>0</v>
      </c>
      <c r="AM21" s="135"/>
      <c r="AN21" s="141"/>
      <c r="AO21" s="133">
        <f t="shared" si="96"/>
        <v>0</v>
      </c>
      <c r="AP21" s="135"/>
      <c r="AQ21" s="141"/>
      <c r="AR21" s="133">
        <f t="shared" si="97"/>
        <v>0</v>
      </c>
      <c r="AS21" s="135"/>
      <c r="AT21" s="141"/>
      <c r="AU21" s="133">
        <f t="shared" si="98"/>
        <v>0</v>
      </c>
      <c r="AV21" s="135"/>
      <c r="AW21" s="141"/>
      <c r="AX21" s="133">
        <f t="shared" si="99"/>
        <v>0</v>
      </c>
      <c r="AY21" s="135"/>
      <c r="AZ21" s="141"/>
      <c r="BA21" s="133">
        <f t="shared" si="100"/>
        <v>0</v>
      </c>
      <c r="BB21" s="135"/>
      <c r="BC21" s="141"/>
      <c r="BD21" s="133">
        <f t="shared" si="101"/>
        <v>0</v>
      </c>
      <c r="BE21" s="135"/>
      <c r="BF21" s="141"/>
      <c r="BG21" s="133">
        <f t="shared" si="102"/>
        <v>0</v>
      </c>
      <c r="BH21" s="135"/>
      <c r="BI21" s="141"/>
      <c r="BJ21" s="133">
        <f t="shared" si="103"/>
        <v>0</v>
      </c>
      <c r="BK21" s="135"/>
      <c r="BL21" s="141"/>
      <c r="BM21" s="133">
        <f t="shared" si="104"/>
        <v>0</v>
      </c>
      <c r="BN21" s="135"/>
      <c r="BO21" s="141"/>
      <c r="BP21" s="133">
        <f t="shared" si="105"/>
        <v>0</v>
      </c>
      <c r="BQ21" s="135"/>
      <c r="BR21" s="141"/>
      <c r="BS21" s="133">
        <f t="shared" si="106"/>
        <v>0</v>
      </c>
      <c r="BT21" s="135"/>
      <c r="BU21" s="141"/>
      <c r="BV21" s="133">
        <f t="shared" si="107"/>
        <v>0</v>
      </c>
      <c r="BW21" s="135"/>
      <c r="BX21" s="141"/>
      <c r="BY21" s="133">
        <f t="shared" si="108"/>
        <v>0</v>
      </c>
      <c r="BZ21" s="135"/>
      <c r="CA21" s="141"/>
      <c r="CB21" s="133">
        <f t="shared" si="109"/>
        <v>0</v>
      </c>
      <c r="CC21" s="135"/>
      <c r="CD21" s="141"/>
      <c r="CE21" s="133">
        <f t="shared" si="110"/>
        <v>0</v>
      </c>
      <c r="CF21" s="135"/>
      <c r="CG21" s="141"/>
      <c r="CH21" s="133">
        <f t="shared" si="111"/>
        <v>0</v>
      </c>
      <c r="CI21" s="135"/>
      <c r="CJ21" s="141"/>
      <c r="CK21" s="133">
        <f t="shared" si="112"/>
        <v>0</v>
      </c>
      <c r="CL21" s="135"/>
      <c r="CM21" s="141"/>
      <c r="CN21" s="133">
        <f t="shared" si="113"/>
        <v>0</v>
      </c>
      <c r="CO21" s="135"/>
      <c r="CP21" s="141"/>
      <c r="CQ21" s="133">
        <f t="shared" si="114"/>
        <v>0</v>
      </c>
      <c r="CR21" s="135"/>
      <c r="CS21" s="141"/>
      <c r="CT21" s="133">
        <f t="shared" si="115"/>
        <v>0</v>
      </c>
      <c r="CU21" s="135"/>
      <c r="CV21" s="141"/>
      <c r="CW21" s="133">
        <f t="shared" si="116"/>
        <v>0</v>
      </c>
      <c r="CX21" s="135"/>
      <c r="CY21" s="141"/>
      <c r="CZ21" s="133">
        <f t="shared" si="117"/>
        <v>0</v>
      </c>
      <c r="DA21" s="135"/>
      <c r="DB21" s="141"/>
      <c r="DC21" s="133">
        <f t="shared" si="118"/>
        <v>0</v>
      </c>
      <c r="DD21" s="135"/>
      <c r="DE21" s="141"/>
      <c r="DF21" s="133">
        <f t="shared" si="119"/>
        <v>0</v>
      </c>
      <c r="DG21" s="135"/>
      <c r="DH21" s="141"/>
      <c r="DI21" s="133">
        <f t="shared" si="120"/>
        <v>0</v>
      </c>
      <c r="DJ21" s="135"/>
      <c r="DK21" s="141"/>
      <c r="DL21" s="133">
        <f t="shared" si="121"/>
        <v>0</v>
      </c>
      <c r="DM21" s="135"/>
      <c r="DN21" s="141"/>
      <c r="DO21" s="133">
        <f t="shared" si="122"/>
        <v>0</v>
      </c>
      <c r="DP21" s="135"/>
      <c r="DQ21" s="141"/>
      <c r="DR21" s="133">
        <f t="shared" si="123"/>
        <v>0</v>
      </c>
      <c r="DS21" s="135"/>
      <c r="DT21" s="141"/>
      <c r="DU21" s="133">
        <f t="shared" si="124"/>
        <v>0</v>
      </c>
      <c r="DV21" s="135"/>
      <c r="DW21" s="141"/>
      <c r="DX21" s="133">
        <f t="shared" si="125"/>
        <v>0</v>
      </c>
      <c r="DY21" s="135"/>
      <c r="DZ21" s="141"/>
      <c r="EA21" s="133">
        <f t="shared" si="126"/>
        <v>0</v>
      </c>
      <c r="EB21" s="135"/>
      <c r="EC21" s="141"/>
      <c r="ED21" s="133">
        <f t="shared" si="127"/>
        <v>0</v>
      </c>
      <c r="EE21" s="135"/>
      <c r="EF21" s="141"/>
      <c r="EG21" s="133">
        <f t="shared" si="128"/>
        <v>0</v>
      </c>
      <c r="EH21" s="135"/>
      <c r="EI21" s="141"/>
      <c r="EJ21" s="133">
        <f t="shared" si="129"/>
        <v>0</v>
      </c>
      <c r="EK21" s="135"/>
      <c r="EL21" s="141"/>
      <c r="EM21" s="133">
        <f t="shared" si="130"/>
        <v>0</v>
      </c>
      <c r="EN21" s="135"/>
      <c r="EO21" s="141"/>
      <c r="EP21" s="133">
        <f t="shared" si="131"/>
        <v>0</v>
      </c>
      <c r="EQ21" s="135"/>
      <c r="ER21" s="141"/>
      <c r="ES21" s="133">
        <f t="shared" si="132"/>
        <v>0</v>
      </c>
      <c r="ET21" s="135"/>
      <c r="EU21" s="141"/>
      <c r="EV21" s="133">
        <f t="shared" si="133"/>
        <v>0</v>
      </c>
      <c r="EW21" s="135"/>
      <c r="EX21" s="141"/>
      <c r="EY21" s="133">
        <f t="shared" si="134"/>
        <v>0</v>
      </c>
      <c r="EZ21" s="135"/>
      <c r="FA21" s="141"/>
      <c r="FB21" s="133">
        <f t="shared" si="135"/>
        <v>0</v>
      </c>
      <c r="FC21" s="135"/>
    </row>
    <row r="22" spans="3:159" s="73" customFormat="1" x14ac:dyDescent="0.3">
      <c r="C22" s="186" t="s">
        <v>348</v>
      </c>
      <c r="D22" s="187">
        <v>0</v>
      </c>
      <c r="F22" s="611"/>
      <c r="G22" s="166" t="str">
        <f>CONCATENATE(Resultados!F22,"-",Resultados!K22)</f>
        <v>Dinamarca-Francia</v>
      </c>
      <c r="H22" s="167" t="str">
        <f>CONCATENATE(IF(Resultados!H22&gt;Resultados!I22,1,IF(Resultados!H22&lt;Resultados!I22,2,IF(AND(Resultados!H22=Resultados!I22,Resultados!H22&lt;&gt;"",Resultados!I22&lt;&gt;""),"X",0))),"|",Resultados!H22,"-",Resultados!I22)</f>
        <v>0|-</v>
      </c>
      <c r="J22" s="146"/>
      <c r="K22" s="145">
        <f t="shared" si="136"/>
        <v>0</v>
      </c>
      <c r="L22" s="150"/>
      <c r="M22" s="141"/>
      <c r="N22" s="133">
        <f t="shared" si="87"/>
        <v>0</v>
      </c>
      <c r="O22" s="135"/>
      <c r="P22" s="141"/>
      <c r="Q22" s="133">
        <f t="shared" si="88"/>
        <v>0</v>
      </c>
      <c r="R22" s="135"/>
      <c r="S22" s="141"/>
      <c r="T22" s="133">
        <f t="shared" si="89"/>
        <v>0</v>
      </c>
      <c r="U22" s="135"/>
      <c r="V22" s="141"/>
      <c r="W22" s="133">
        <f t="shared" si="90"/>
        <v>0</v>
      </c>
      <c r="X22" s="135"/>
      <c r="Y22" s="141"/>
      <c r="Z22" s="133">
        <f t="shared" si="91"/>
        <v>0</v>
      </c>
      <c r="AA22" s="135"/>
      <c r="AB22" s="141"/>
      <c r="AC22" s="133">
        <f t="shared" si="92"/>
        <v>0</v>
      </c>
      <c r="AD22" s="135"/>
      <c r="AE22" s="141"/>
      <c r="AF22" s="133">
        <f t="shared" si="93"/>
        <v>0</v>
      </c>
      <c r="AG22" s="135"/>
      <c r="AH22" s="141"/>
      <c r="AI22" s="133">
        <f t="shared" si="94"/>
        <v>0</v>
      </c>
      <c r="AJ22" s="135"/>
      <c r="AK22" s="141"/>
      <c r="AL22" s="133">
        <f t="shared" si="95"/>
        <v>0</v>
      </c>
      <c r="AM22" s="135"/>
      <c r="AN22" s="141"/>
      <c r="AO22" s="133">
        <f t="shared" si="96"/>
        <v>0</v>
      </c>
      <c r="AP22" s="135"/>
      <c r="AQ22" s="141"/>
      <c r="AR22" s="133">
        <f t="shared" si="97"/>
        <v>0</v>
      </c>
      <c r="AS22" s="135"/>
      <c r="AT22" s="141"/>
      <c r="AU22" s="133">
        <f t="shared" si="98"/>
        <v>0</v>
      </c>
      <c r="AV22" s="135"/>
      <c r="AW22" s="141"/>
      <c r="AX22" s="133">
        <f t="shared" si="99"/>
        <v>0</v>
      </c>
      <c r="AY22" s="135"/>
      <c r="AZ22" s="141"/>
      <c r="BA22" s="133">
        <f t="shared" si="100"/>
        <v>0</v>
      </c>
      <c r="BB22" s="135"/>
      <c r="BC22" s="141"/>
      <c r="BD22" s="133">
        <f t="shared" si="101"/>
        <v>0</v>
      </c>
      <c r="BE22" s="135"/>
      <c r="BF22" s="141"/>
      <c r="BG22" s="133">
        <f t="shared" si="102"/>
        <v>0</v>
      </c>
      <c r="BH22" s="135"/>
      <c r="BI22" s="141"/>
      <c r="BJ22" s="133">
        <f t="shared" si="103"/>
        <v>0</v>
      </c>
      <c r="BK22" s="135"/>
      <c r="BL22" s="141"/>
      <c r="BM22" s="133">
        <f t="shared" si="104"/>
        <v>0</v>
      </c>
      <c r="BN22" s="135"/>
      <c r="BO22" s="141"/>
      <c r="BP22" s="133">
        <f t="shared" si="105"/>
        <v>0</v>
      </c>
      <c r="BQ22" s="135"/>
      <c r="BR22" s="141"/>
      <c r="BS22" s="133">
        <f t="shared" si="106"/>
        <v>0</v>
      </c>
      <c r="BT22" s="135"/>
      <c r="BU22" s="141"/>
      <c r="BV22" s="133">
        <f t="shared" si="107"/>
        <v>0</v>
      </c>
      <c r="BW22" s="135"/>
      <c r="BX22" s="141"/>
      <c r="BY22" s="133">
        <f t="shared" si="108"/>
        <v>0</v>
      </c>
      <c r="BZ22" s="135"/>
      <c r="CA22" s="141"/>
      <c r="CB22" s="133">
        <f t="shared" si="109"/>
        <v>0</v>
      </c>
      <c r="CC22" s="135"/>
      <c r="CD22" s="141"/>
      <c r="CE22" s="133">
        <f t="shared" si="110"/>
        <v>0</v>
      </c>
      <c r="CF22" s="135"/>
      <c r="CG22" s="141"/>
      <c r="CH22" s="133">
        <f t="shared" si="111"/>
        <v>0</v>
      </c>
      <c r="CI22" s="135"/>
      <c r="CJ22" s="141"/>
      <c r="CK22" s="133">
        <f t="shared" si="112"/>
        <v>0</v>
      </c>
      <c r="CL22" s="135"/>
      <c r="CM22" s="141"/>
      <c r="CN22" s="133">
        <f t="shared" si="113"/>
        <v>0</v>
      </c>
      <c r="CO22" s="135"/>
      <c r="CP22" s="141"/>
      <c r="CQ22" s="133">
        <f t="shared" si="114"/>
        <v>0</v>
      </c>
      <c r="CR22" s="135"/>
      <c r="CS22" s="141"/>
      <c r="CT22" s="133">
        <f t="shared" si="115"/>
        <v>0</v>
      </c>
      <c r="CU22" s="135"/>
      <c r="CV22" s="141"/>
      <c r="CW22" s="133">
        <f t="shared" si="116"/>
        <v>0</v>
      </c>
      <c r="CX22" s="135"/>
      <c r="CY22" s="141"/>
      <c r="CZ22" s="133">
        <f t="shared" si="117"/>
        <v>0</v>
      </c>
      <c r="DA22" s="135"/>
      <c r="DB22" s="141"/>
      <c r="DC22" s="133">
        <f t="shared" si="118"/>
        <v>0</v>
      </c>
      <c r="DD22" s="135"/>
      <c r="DE22" s="141"/>
      <c r="DF22" s="133">
        <f t="shared" si="119"/>
        <v>0</v>
      </c>
      <c r="DG22" s="135"/>
      <c r="DH22" s="141"/>
      <c r="DI22" s="133">
        <f t="shared" si="120"/>
        <v>0</v>
      </c>
      <c r="DJ22" s="135"/>
      <c r="DK22" s="141"/>
      <c r="DL22" s="133">
        <f t="shared" si="121"/>
        <v>0</v>
      </c>
      <c r="DM22" s="135"/>
      <c r="DN22" s="141"/>
      <c r="DO22" s="133">
        <f t="shared" si="122"/>
        <v>0</v>
      </c>
      <c r="DP22" s="135"/>
      <c r="DQ22" s="141"/>
      <c r="DR22" s="133">
        <f t="shared" si="123"/>
        <v>0</v>
      </c>
      <c r="DS22" s="135"/>
      <c r="DT22" s="141"/>
      <c r="DU22" s="133">
        <f t="shared" si="124"/>
        <v>0</v>
      </c>
      <c r="DV22" s="135"/>
      <c r="DW22" s="141"/>
      <c r="DX22" s="133">
        <f t="shared" si="125"/>
        <v>0</v>
      </c>
      <c r="DY22" s="135"/>
      <c r="DZ22" s="141"/>
      <c r="EA22" s="133">
        <f t="shared" si="126"/>
        <v>0</v>
      </c>
      <c r="EB22" s="135"/>
      <c r="EC22" s="141"/>
      <c r="ED22" s="133">
        <f t="shared" si="127"/>
        <v>0</v>
      </c>
      <c r="EE22" s="135"/>
      <c r="EF22" s="141"/>
      <c r="EG22" s="133">
        <f t="shared" si="128"/>
        <v>0</v>
      </c>
      <c r="EH22" s="135"/>
      <c r="EI22" s="141"/>
      <c r="EJ22" s="133">
        <f t="shared" si="129"/>
        <v>0</v>
      </c>
      <c r="EK22" s="135"/>
      <c r="EL22" s="141"/>
      <c r="EM22" s="133">
        <f t="shared" si="130"/>
        <v>0</v>
      </c>
      <c r="EN22" s="135"/>
      <c r="EO22" s="141"/>
      <c r="EP22" s="133">
        <f t="shared" si="131"/>
        <v>0</v>
      </c>
      <c r="EQ22" s="135"/>
      <c r="ER22" s="141"/>
      <c r="ES22" s="133">
        <f t="shared" si="132"/>
        <v>0</v>
      </c>
      <c r="ET22" s="135"/>
      <c r="EU22" s="141"/>
      <c r="EV22" s="133">
        <f t="shared" si="133"/>
        <v>0</v>
      </c>
      <c r="EW22" s="135"/>
      <c r="EX22" s="141"/>
      <c r="EY22" s="133">
        <f t="shared" si="134"/>
        <v>0</v>
      </c>
      <c r="EZ22" s="135"/>
      <c r="FA22" s="141"/>
      <c r="FB22" s="133">
        <f t="shared" si="135"/>
        <v>0</v>
      </c>
      <c r="FC22" s="135"/>
    </row>
    <row r="23" spans="3:159" s="73" customFormat="1" x14ac:dyDescent="0.3">
      <c r="C23" s="186" t="s">
        <v>349</v>
      </c>
      <c r="D23" s="187">
        <v>0</v>
      </c>
      <c r="F23" s="637"/>
      <c r="G23" s="166" t="str">
        <f>CONCATENATE(Resultados!F23,"-",Resultados!K23)</f>
        <v>Australia-Perú</v>
      </c>
      <c r="H23" s="167" t="str">
        <f>CONCATENATE(IF(Resultados!H23&gt;Resultados!I23,1,IF(Resultados!H23&lt;Resultados!I23,2,IF(AND(Resultados!H23=Resultados!I23,Resultados!H23&lt;&gt;"",Resultados!I23&lt;&gt;""),"X",0))),"|",Resultados!H23,"-",Resultados!I23)</f>
        <v>0|-</v>
      </c>
      <c r="J23" s="146"/>
      <c r="K23" s="145">
        <f t="shared" si="136"/>
        <v>0</v>
      </c>
      <c r="L23" s="150"/>
      <c r="M23" s="141"/>
      <c r="N23" s="133">
        <f t="shared" si="87"/>
        <v>0</v>
      </c>
      <c r="O23" s="135"/>
      <c r="P23" s="141"/>
      <c r="Q23" s="133">
        <f t="shared" si="88"/>
        <v>0</v>
      </c>
      <c r="R23" s="135"/>
      <c r="S23" s="141"/>
      <c r="T23" s="133">
        <f t="shared" si="89"/>
        <v>0</v>
      </c>
      <c r="U23" s="135"/>
      <c r="V23" s="141"/>
      <c r="W23" s="133">
        <f t="shared" si="90"/>
        <v>0</v>
      </c>
      <c r="X23" s="135"/>
      <c r="Y23" s="141"/>
      <c r="Z23" s="133">
        <f t="shared" si="91"/>
        <v>0</v>
      </c>
      <c r="AA23" s="135"/>
      <c r="AB23" s="141"/>
      <c r="AC23" s="133">
        <f t="shared" si="92"/>
        <v>0</v>
      </c>
      <c r="AD23" s="135"/>
      <c r="AE23" s="141"/>
      <c r="AF23" s="133">
        <f t="shared" si="93"/>
        <v>0</v>
      </c>
      <c r="AG23" s="135"/>
      <c r="AH23" s="141"/>
      <c r="AI23" s="133">
        <f t="shared" si="94"/>
        <v>0</v>
      </c>
      <c r="AJ23" s="135"/>
      <c r="AK23" s="141"/>
      <c r="AL23" s="133">
        <f t="shared" si="95"/>
        <v>0</v>
      </c>
      <c r="AM23" s="135"/>
      <c r="AN23" s="141"/>
      <c r="AO23" s="133">
        <f t="shared" si="96"/>
        <v>0</v>
      </c>
      <c r="AP23" s="135"/>
      <c r="AQ23" s="141"/>
      <c r="AR23" s="133">
        <f t="shared" si="97"/>
        <v>0</v>
      </c>
      <c r="AS23" s="135"/>
      <c r="AT23" s="141"/>
      <c r="AU23" s="133">
        <f t="shared" si="98"/>
        <v>0</v>
      </c>
      <c r="AV23" s="135"/>
      <c r="AW23" s="141"/>
      <c r="AX23" s="133">
        <f t="shared" si="99"/>
        <v>0</v>
      </c>
      <c r="AY23" s="135"/>
      <c r="AZ23" s="141"/>
      <c r="BA23" s="133">
        <f t="shared" si="100"/>
        <v>0</v>
      </c>
      <c r="BB23" s="135"/>
      <c r="BC23" s="141"/>
      <c r="BD23" s="133">
        <f t="shared" si="101"/>
        <v>0</v>
      </c>
      <c r="BE23" s="135"/>
      <c r="BF23" s="141"/>
      <c r="BG23" s="133">
        <f t="shared" si="102"/>
        <v>0</v>
      </c>
      <c r="BH23" s="135"/>
      <c r="BI23" s="141"/>
      <c r="BJ23" s="133">
        <f t="shared" si="103"/>
        <v>0</v>
      </c>
      <c r="BK23" s="135"/>
      <c r="BL23" s="141"/>
      <c r="BM23" s="133">
        <f t="shared" si="104"/>
        <v>0</v>
      </c>
      <c r="BN23" s="135"/>
      <c r="BO23" s="141"/>
      <c r="BP23" s="133">
        <f t="shared" si="105"/>
        <v>0</v>
      </c>
      <c r="BQ23" s="135"/>
      <c r="BR23" s="141"/>
      <c r="BS23" s="133">
        <f t="shared" si="106"/>
        <v>0</v>
      </c>
      <c r="BT23" s="135"/>
      <c r="BU23" s="141"/>
      <c r="BV23" s="133">
        <f t="shared" si="107"/>
        <v>0</v>
      </c>
      <c r="BW23" s="135"/>
      <c r="BX23" s="141"/>
      <c r="BY23" s="133">
        <f t="shared" si="108"/>
        <v>0</v>
      </c>
      <c r="BZ23" s="135"/>
      <c r="CA23" s="141"/>
      <c r="CB23" s="133">
        <f t="shared" si="109"/>
        <v>0</v>
      </c>
      <c r="CC23" s="135"/>
      <c r="CD23" s="141"/>
      <c r="CE23" s="133">
        <f t="shared" si="110"/>
        <v>0</v>
      </c>
      <c r="CF23" s="135"/>
      <c r="CG23" s="141"/>
      <c r="CH23" s="133">
        <f t="shared" si="111"/>
        <v>0</v>
      </c>
      <c r="CI23" s="135"/>
      <c r="CJ23" s="141"/>
      <c r="CK23" s="133">
        <f t="shared" si="112"/>
        <v>0</v>
      </c>
      <c r="CL23" s="135"/>
      <c r="CM23" s="141"/>
      <c r="CN23" s="133">
        <f t="shared" si="113"/>
        <v>0</v>
      </c>
      <c r="CO23" s="135"/>
      <c r="CP23" s="141"/>
      <c r="CQ23" s="133">
        <f t="shared" si="114"/>
        <v>0</v>
      </c>
      <c r="CR23" s="135"/>
      <c r="CS23" s="141"/>
      <c r="CT23" s="133">
        <f t="shared" si="115"/>
        <v>0</v>
      </c>
      <c r="CU23" s="135"/>
      <c r="CV23" s="141"/>
      <c r="CW23" s="133">
        <f t="shared" si="116"/>
        <v>0</v>
      </c>
      <c r="CX23" s="135"/>
      <c r="CY23" s="141"/>
      <c r="CZ23" s="133">
        <f t="shared" si="117"/>
        <v>0</v>
      </c>
      <c r="DA23" s="135"/>
      <c r="DB23" s="141"/>
      <c r="DC23" s="133">
        <f t="shared" si="118"/>
        <v>0</v>
      </c>
      <c r="DD23" s="135"/>
      <c r="DE23" s="141"/>
      <c r="DF23" s="133">
        <f t="shared" si="119"/>
        <v>0</v>
      </c>
      <c r="DG23" s="135"/>
      <c r="DH23" s="141"/>
      <c r="DI23" s="133">
        <f t="shared" si="120"/>
        <v>0</v>
      </c>
      <c r="DJ23" s="135"/>
      <c r="DK23" s="141"/>
      <c r="DL23" s="133">
        <f t="shared" si="121"/>
        <v>0</v>
      </c>
      <c r="DM23" s="135"/>
      <c r="DN23" s="141"/>
      <c r="DO23" s="133">
        <f t="shared" si="122"/>
        <v>0</v>
      </c>
      <c r="DP23" s="135"/>
      <c r="DQ23" s="141"/>
      <c r="DR23" s="133">
        <f t="shared" si="123"/>
        <v>0</v>
      </c>
      <c r="DS23" s="135"/>
      <c r="DT23" s="141"/>
      <c r="DU23" s="133">
        <f t="shared" si="124"/>
        <v>0</v>
      </c>
      <c r="DV23" s="135"/>
      <c r="DW23" s="141"/>
      <c r="DX23" s="133">
        <f t="shared" si="125"/>
        <v>0</v>
      </c>
      <c r="DY23" s="135"/>
      <c r="DZ23" s="141"/>
      <c r="EA23" s="133">
        <f t="shared" si="126"/>
        <v>0</v>
      </c>
      <c r="EB23" s="135"/>
      <c r="EC23" s="141"/>
      <c r="ED23" s="133">
        <f t="shared" si="127"/>
        <v>0</v>
      </c>
      <c r="EE23" s="135"/>
      <c r="EF23" s="141"/>
      <c r="EG23" s="133">
        <f t="shared" si="128"/>
        <v>0</v>
      </c>
      <c r="EH23" s="135"/>
      <c r="EI23" s="141"/>
      <c r="EJ23" s="133">
        <f t="shared" si="129"/>
        <v>0</v>
      </c>
      <c r="EK23" s="135"/>
      <c r="EL23" s="141"/>
      <c r="EM23" s="133">
        <f t="shared" si="130"/>
        <v>0</v>
      </c>
      <c r="EN23" s="135"/>
      <c r="EO23" s="141"/>
      <c r="EP23" s="133">
        <f t="shared" si="131"/>
        <v>0</v>
      </c>
      <c r="EQ23" s="135"/>
      <c r="ER23" s="141"/>
      <c r="ES23" s="133">
        <f t="shared" si="132"/>
        <v>0</v>
      </c>
      <c r="ET23" s="135"/>
      <c r="EU23" s="141"/>
      <c r="EV23" s="133">
        <f t="shared" si="133"/>
        <v>0</v>
      </c>
      <c r="EW23" s="135"/>
      <c r="EX23" s="141"/>
      <c r="EY23" s="133">
        <f t="shared" si="134"/>
        <v>0</v>
      </c>
      <c r="EZ23" s="135"/>
      <c r="FA23" s="141"/>
      <c r="FB23" s="133">
        <f t="shared" si="135"/>
        <v>0</v>
      </c>
      <c r="FC23" s="135"/>
    </row>
    <row r="24" spans="3:159" s="73" customFormat="1" x14ac:dyDescent="0.3">
      <c r="C24" s="186" t="s">
        <v>246</v>
      </c>
      <c r="D24" s="187">
        <v>0</v>
      </c>
      <c r="F24" s="612" t="s">
        <v>3</v>
      </c>
      <c r="G24" s="168" t="str">
        <f>CONCATENATE(Resultados!F25,"-",Resultados!K25)</f>
        <v>Argentina-Islandia</v>
      </c>
      <c r="H24" s="169" t="str">
        <f>CONCATENATE(IF(Resultados!H25&gt;Resultados!I25,1,IF(Resultados!H25&lt;Resultados!I25,2,IF(AND(Resultados!H25=Resultados!I25,Resultados!H25&lt;&gt;"",Resultados!I25&lt;&gt;""),"X",0))),"|",Resultados!H25,"-",Resultados!I25)</f>
        <v>0|-</v>
      </c>
      <c r="J24" s="146"/>
      <c r="K24" s="145">
        <f t="shared" si="136"/>
        <v>0</v>
      </c>
      <c r="L24" s="150"/>
      <c r="M24" s="141"/>
      <c r="N24" s="133">
        <f t="shared" si="87"/>
        <v>0</v>
      </c>
      <c r="O24" s="135"/>
      <c r="P24" s="141"/>
      <c r="Q24" s="133">
        <f t="shared" si="88"/>
        <v>0</v>
      </c>
      <c r="R24" s="135"/>
      <c r="S24" s="141"/>
      <c r="T24" s="133">
        <f t="shared" si="89"/>
        <v>0</v>
      </c>
      <c r="U24" s="135"/>
      <c r="V24" s="141"/>
      <c r="W24" s="133">
        <f t="shared" si="90"/>
        <v>0</v>
      </c>
      <c r="X24" s="135"/>
      <c r="Y24" s="141"/>
      <c r="Z24" s="133">
        <f t="shared" si="91"/>
        <v>0</v>
      </c>
      <c r="AA24" s="135"/>
      <c r="AB24" s="141"/>
      <c r="AC24" s="133">
        <f t="shared" si="92"/>
        <v>0</v>
      </c>
      <c r="AD24" s="135"/>
      <c r="AE24" s="141"/>
      <c r="AF24" s="133">
        <f t="shared" si="93"/>
        <v>0</v>
      </c>
      <c r="AG24" s="135"/>
      <c r="AH24" s="141"/>
      <c r="AI24" s="133">
        <f t="shared" si="94"/>
        <v>0</v>
      </c>
      <c r="AJ24" s="135"/>
      <c r="AK24" s="141"/>
      <c r="AL24" s="133">
        <f t="shared" si="95"/>
        <v>0</v>
      </c>
      <c r="AM24" s="135"/>
      <c r="AN24" s="141"/>
      <c r="AO24" s="133">
        <f t="shared" si="96"/>
        <v>0</v>
      </c>
      <c r="AP24" s="135"/>
      <c r="AQ24" s="141"/>
      <c r="AR24" s="133">
        <f t="shared" si="97"/>
        <v>0</v>
      </c>
      <c r="AS24" s="135"/>
      <c r="AT24" s="141"/>
      <c r="AU24" s="133">
        <f t="shared" si="98"/>
        <v>0</v>
      </c>
      <c r="AV24" s="135"/>
      <c r="AW24" s="141"/>
      <c r="AX24" s="133">
        <f t="shared" si="99"/>
        <v>0</v>
      </c>
      <c r="AY24" s="135"/>
      <c r="AZ24" s="141"/>
      <c r="BA24" s="133">
        <f t="shared" si="100"/>
        <v>0</v>
      </c>
      <c r="BB24" s="135"/>
      <c r="BC24" s="141"/>
      <c r="BD24" s="133">
        <f t="shared" si="101"/>
        <v>0</v>
      </c>
      <c r="BE24" s="135"/>
      <c r="BF24" s="141"/>
      <c r="BG24" s="133">
        <f t="shared" si="102"/>
        <v>0</v>
      </c>
      <c r="BH24" s="135"/>
      <c r="BI24" s="141"/>
      <c r="BJ24" s="133">
        <f t="shared" si="103"/>
        <v>0</v>
      </c>
      <c r="BK24" s="135"/>
      <c r="BL24" s="141"/>
      <c r="BM24" s="133">
        <f t="shared" si="104"/>
        <v>0</v>
      </c>
      <c r="BN24" s="135"/>
      <c r="BO24" s="141"/>
      <c r="BP24" s="133">
        <f t="shared" si="105"/>
        <v>0</v>
      </c>
      <c r="BQ24" s="135"/>
      <c r="BR24" s="141"/>
      <c r="BS24" s="133">
        <f t="shared" si="106"/>
        <v>0</v>
      </c>
      <c r="BT24" s="135"/>
      <c r="BU24" s="141"/>
      <c r="BV24" s="133">
        <f t="shared" si="107"/>
        <v>0</v>
      </c>
      <c r="BW24" s="135"/>
      <c r="BX24" s="141"/>
      <c r="BY24" s="133">
        <f t="shared" si="108"/>
        <v>0</v>
      </c>
      <c r="BZ24" s="135"/>
      <c r="CA24" s="141"/>
      <c r="CB24" s="133">
        <f t="shared" si="109"/>
        <v>0</v>
      </c>
      <c r="CC24" s="135"/>
      <c r="CD24" s="141"/>
      <c r="CE24" s="133">
        <f t="shared" si="110"/>
        <v>0</v>
      </c>
      <c r="CF24" s="135"/>
      <c r="CG24" s="141"/>
      <c r="CH24" s="133">
        <f t="shared" si="111"/>
        <v>0</v>
      </c>
      <c r="CI24" s="135"/>
      <c r="CJ24" s="141"/>
      <c r="CK24" s="133">
        <f t="shared" si="112"/>
        <v>0</v>
      </c>
      <c r="CL24" s="135"/>
      <c r="CM24" s="141"/>
      <c r="CN24" s="133">
        <f t="shared" si="113"/>
        <v>0</v>
      </c>
      <c r="CO24" s="135"/>
      <c r="CP24" s="141"/>
      <c r="CQ24" s="133">
        <f t="shared" si="114"/>
        <v>0</v>
      </c>
      <c r="CR24" s="135"/>
      <c r="CS24" s="141"/>
      <c r="CT24" s="133">
        <f t="shared" si="115"/>
        <v>0</v>
      </c>
      <c r="CU24" s="135"/>
      <c r="CV24" s="141"/>
      <c r="CW24" s="133">
        <f t="shared" si="116"/>
        <v>0</v>
      </c>
      <c r="CX24" s="135"/>
      <c r="CY24" s="141"/>
      <c r="CZ24" s="133">
        <f t="shared" si="117"/>
        <v>0</v>
      </c>
      <c r="DA24" s="135"/>
      <c r="DB24" s="141"/>
      <c r="DC24" s="133">
        <f t="shared" si="118"/>
        <v>0</v>
      </c>
      <c r="DD24" s="135"/>
      <c r="DE24" s="141"/>
      <c r="DF24" s="133">
        <f t="shared" si="119"/>
        <v>0</v>
      </c>
      <c r="DG24" s="135"/>
      <c r="DH24" s="141"/>
      <c r="DI24" s="133">
        <f t="shared" si="120"/>
        <v>0</v>
      </c>
      <c r="DJ24" s="135"/>
      <c r="DK24" s="141"/>
      <c r="DL24" s="133">
        <f t="shared" si="121"/>
        <v>0</v>
      </c>
      <c r="DM24" s="135"/>
      <c r="DN24" s="141"/>
      <c r="DO24" s="133">
        <f t="shared" si="122"/>
        <v>0</v>
      </c>
      <c r="DP24" s="135"/>
      <c r="DQ24" s="141"/>
      <c r="DR24" s="133">
        <f t="shared" si="123"/>
        <v>0</v>
      </c>
      <c r="DS24" s="135"/>
      <c r="DT24" s="141"/>
      <c r="DU24" s="133">
        <f t="shared" si="124"/>
        <v>0</v>
      </c>
      <c r="DV24" s="135"/>
      <c r="DW24" s="141"/>
      <c r="DX24" s="133">
        <f t="shared" si="125"/>
        <v>0</v>
      </c>
      <c r="DY24" s="135"/>
      <c r="DZ24" s="141"/>
      <c r="EA24" s="133">
        <f t="shared" si="126"/>
        <v>0</v>
      </c>
      <c r="EB24" s="135"/>
      <c r="EC24" s="141"/>
      <c r="ED24" s="133">
        <f t="shared" si="127"/>
        <v>0</v>
      </c>
      <c r="EE24" s="135"/>
      <c r="EF24" s="141"/>
      <c r="EG24" s="133">
        <f t="shared" si="128"/>
        <v>0</v>
      </c>
      <c r="EH24" s="135"/>
      <c r="EI24" s="141"/>
      <c r="EJ24" s="133">
        <f t="shared" si="129"/>
        <v>0</v>
      </c>
      <c r="EK24" s="135"/>
      <c r="EL24" s="141"/>
      <c r="EM24" s="133">
        <f t="shared" si="130"/>
        <v>0</v>
      </c>
      <c r="EN24" s="135"/>
      <c r="EO24" s="141"/>
      <c r="EP24" s="133">
        <f t="shared" si="131"/>
        <v>0</v>
      </c>
      <c r="EQ24" s="135"/>
      <c r="ER24" s="141"/>
      <c r="ES24" s="133">
        <f t="shared" si="132"/>
        <v>0</v>
      </c>
      <c r="ET24" s="135"/>
      <c r="EU24" s="141"/>
      <c r="EV24" s="133">
        <f t="shared" si="133"/>
        <v>0</v>
      </c>
      <c r="EW24" s="135"/>
      <c r="EX24" s="141"/>
      <c r="EY24" s="133">
        <f t="shared" si="134"/>
        <v>0</v>
      </c>
      <c r="EZ24" s="135"/>
      <c r="FA24" s="141"/>
      <c r="FB24" s="133">
        <f t="shared" si="135"/>
        <v>0</v>
      </c>
      <c r="FC24" s="135"/>
    </row>
    <row r="25" spans="3:159" s="73" customFormat="1" x14ac:dyDescent="0.3">
      <c r="C25" s="186" t="s">
        <v>350</v>
      </c>
      <c r="D25" s="187">
        <v>0</v>
      </c>
      <c r="F25" s="613"/>
      <c r="G25" s="166" t="str">
        <f>CONCATENATE(Resultados!F26,"-",Resultados!K26)</f>
        <v>Croacia-Nigeria</v>
      </c>
      <c r="H25" s="167" t="str">
        <f>CONCATENATE(IF(Resultados!H26&gt;Resultados!I26,1,IF(Resultados!H26&lt;Resultados!I26,2,IF(AND(Resultados!H26=Resultados!I26,Resultados!H26&lt;&gt;"",Resultados!I26&lt;&gt;""),"X",0))),"|",Resultados!H26,"-",Resultados!I26)</f>
        <v>0|-</v>
      </c>
      <c r="J25" s="146"/>
      <c r="K25" s="145">
        <f t="shared" si="136"/>
        <v>0</v>
      </c>
      <c r="L25" s="150"/>
      <c r="M25" s="141"/>
      <c r="N25" s="133">
        <f t="shared" si="87"/>
        <v>0</v>
      </c>
      <c r="O25" s="135"/>
      <c r="P25" s="141"/>
      <c r="Q25" s="133">
        <f t="shared" si="88"/>
        <v>0</v>
      </c>
      <c r="R25" s="135"/>
      <c r="S25" s="141"/>
      <c r="T25" s="133">
        <f t="shared" si="89"/>
        <v>0</v>
      </c>
      <c r="U25" s="135"/>
      <c r="V25" s="141"/>
      <c r="W25" s="133">
        <f t="shared" si="90"/>
        <v>0</v>
      </c>
      <c r="X25" s="135"/>
      <c r="Y25" s="141"/>
      <c r="Z25" s="133">
        <f t="shared" si="91"/>
        <v>0</v>
      </c>
      <c r="AA25" s="135"/>
      <c r="AB25" s="141"/>
      <c r="AC25" s="133">
        <f t="shared" si="92"/>
        <v>0</v>
      </c>
      <c r="AD25" s="135"/>
      <c r="AE25" s="141"/>
      <c r="AF25" s="133">
        <f t="shared" si="93"/>
        <v>0</v>
      </c>
      <c r="AG25" s="135"/>
      <c r="AH25" s="141"/>
      <c r="AI25" s="133">
        <f t="shared" si="94"/>
        <v>0</v>
      </c>
      <c r="AJ25" s="135"/>
      <c r="AK25" s="141"/>
      <c r="AL25" s="133">
        <f t="shared" si="95"/>
        <v>0</v>
      </c>
      <c r="AM25" s="135"/>
      <c r="AN25" s="141"/>
      <c r="AO25" s="133">
        <f t="shared" si="96"/>
        <v>0</v>
      </c>
      <c r="AP25" s="135"/>
      <c r="AQ25" s="141"/>
      <c r="AR25" s="133">
        <f t="shared" si="97"/>
        <v>0</v>
      </c>
      <c r="AS25" s="135"/>
      <c r="AT25" s="141"/>
      <c r="AU25" s="133">
        <f t="shared" si="98"/>
        <v>0</v>
      </c>
      <c r="AV25" s="135"/>
      <c r="AW25" s="141"/>
      <c r="AX25" s="133">
        <f t="shared" si="99"/>
        <v>0</v>
      </c>
      <c r="AY25" s="135"/>
      <c r="AZ25" s="141"/>
      <c r="BA25" s="133">
        <f t="shared" si="100"/>
        <v>0</v>
      </c>
      <c r="BB25" s="135"/>
      <c r="BC25" s="141"/>
      <c r="BD25" s="133">
        <f t="shared" si="101"/>
        <v>0</v>
      </c>
      <c r="BE25" s="135"/>
      <c r="BF25" s="141"/>
      <c r="BG25" s="133">
        <f t="shared" si="102"/>
        <v>0</v>
      </c>
      <c r="BH25" s="135"/>
      <c r="BI25" s="141"/>
      <c r="BJ25" s="133">
        <f t="shared" si="103"/>
        <v>0</v>
      </c>
      <c r="BK25" s="135"/>
      <c r="BL25" s="141"/>
      <c r="BM25" s="133">
        <f t="shared" si="104"/>
        <v>0</v>
      </c>
      <c r="BN25" s="135"/>
      <c r="BO25" s="141"/>
      <c r="BP25" s="133">
        <f t="shared" si="105"/>
        <v>0</v>
      </c>
      <c r="BQ25" s="135"/>
      <c r="BR25" s="141"/>
      <c r="BS25" s="133">
        <f t="shared" si="106"/>
        <v>0</v>
      </c>
      <c r="BT25" s="135"/>
      <c r="BU25" s="141"/>
      <c r="BV25" s="133">
        <f t="shared" si="107"/>
        <v>0</v>
      </c>
      <c r="BW25" s="135"/>
      <c r="BX25" s="141"/>
      <c r="BY25" s="133">
        <f t="shared" si="108"/>
        <v>0</v>
      </c>
      <c r="BZ25" s="135"/>
      <c r="CA25" s="141"/>
      <c r="CB25" s="133">
        <f t="shared" si="109"/>
        <v>0</v>
      </c>
      <c r="CC25" s="135"/>
      <c r="CD25" s="141"/>
      <c r="CE25" s="133">
        <f t="shared" si="110"/>
        <v>0</v>
      </c>
      <c r="CF25" s="135"/>
      <c r="CG25" s="141"/>
      <c r="CH25" s="133">
        <f t="shared" si="111"/>
        <v>0</v>
      </c>
      <c r="CI25" s="135"/>
      <c r="CJ25" s="141"/>
      <c r="CK25" s="133">
        <f t="shared" si="112"/>
        <v>0</v>
      </c>
      <c r="CL25" s="135"/>
      <c r="CM25" s="141"/>
      <c r="CN25" s="133">
        <f t="shared" si="113"/>
        <v>0</v>
      </c>
      <c r="CO25" s="135"/>
      <c r="CP25" s="141"/>
      <c r="CQ25" s="133">
        <f t="shared" si="114"/>
        <v>0</v>
      </c>
      <c r="CR25" s="135"/>
      <c r="CS25" s="141"/>
      <c r="CT25" s="133">
        <f t="shared" si="115"/>
        <v>0</v>
      </c>
      <c r="CU25" s="135"/>
      <c r="CV25" s="141"/>
      <c r="CW25" s="133">
        <f t="shared" si="116"/>
        <v>0</v>
      </c>
      <c r="CX25" s="135"/>
      <c r="CY25" s="141"/>
      <c r="CZ25" s="133">
        <f t="shared" si="117"/>
        <v>0</v>
      </c>
      <c r="DA25" s="135"/>
      <c r="DB25" s="141"/>
      <c r="DC25" s="133">
        <f t="shared" si="118"/>
        <v>0</v>
      </c>
      <c r="DD25" s="135"/>
      <c r="DE25" s="141"/>
      <c r="DF25" s="133">
        <f t="shared" si="119"/>
        <v>0</v>
      </c>
      <c r="DG25" s="135"/>
      <c r="DH25" s="141"/>
      <c r="DI25" s="133">
        <f t="shared" si="120"/>
        <v>0</v>
      </c>
      <c r="DJ25" s="135"/>
      <c r="DK25" s="141"/>
      <c r="DL25" s="133">
        <f t="shared" si="121"/>
        <v>0</v>
      </c>
      <c r="DM25" s="135"/>
      <c r="DN25" s="141"/>
      <c r="DO25" s="133">
        <f t="shared" si="122"/>
        <v>0</v>
      </c>
      <c r="DP25" s="135"/>
      <c r="DQ25" s="141"/>
      <c r="DR25" s="133">
        <f t="shared" si="123"/>
        <v>0</v>
      </c>
      <c r="DS25" s="135"/>
      <c r="DT25" s="141"/>
      <c r="DU25" s="133">
        <f t="shared" si="124"/>
        <v>0</v>
      </c>
      <c r="DV25" s="135"/>
      <c r="DW25" s="141"/>
      <c r="DX25" s="133">
        <f t="shared" si="125"/>
        <v>0</v>
      </c>
      <c r="DY25" s="135"/>
      <c r="DZ25" s="141"/>
      <c r="EA25" s="133">
        <f t="shared" si="126"/>
        <v>0</v>
      </c>
      <c r="EB25" s="135"/>
      <c r="EC25" s="141"/>
      <c r="ED25" s="133">
        <f t="shared" si="127"/>
        <v>0</v>
      </c>
      <c r="EE25" s="135"/>
      <c r="EF25" s="141"/>
      <c r="EG25" s="133">
        <f t="shared" si="128"/>
        <v>0</v>
      </c>
      <c r="EH25" s="135"/>
      <c r="EI25" s="141"/>
      <c r="EJ25" s="133">
        <f t="shared" si="129"/>
        <v>0</v>
      </c>
      <c r="EK25" s="135"/>
      <c r="EL25" s="141"/>
      <c r="EM25" s="133">
        <f t="shared" si="130"/>
        <v>0</v>
      </c>
      <c r="EN25" s="135"/>
      <c r="EO25" s="141"/>
      <c r="EP25" s="133">
        <f t="shared" si="131"/>
        <v>0</v>
      </c>
      <c r="EQ25" s="135"/>
      <c r="ER25" s="141"/>
      <c r="ES25" s="133">
        <f t="shared" si="132"/>
        <v>0</v>
      </c>
      <c r="ET25" s="135"/>
      <c r="EU25" s="141"/>
      <c r="EV25" s="133">
        <f t="shared" si="133"/>
        <v>0</v>
      </c>
      <c r="EW25" s="135"/>
      <c r="EX25" s="141"/>
      <c r="EY25" s="133">
        <f t="shared" si="134"/>
        <v>0</v>
      </c>
      <c r="EZ25" s="135"/>
      <c r="FA25" s="141"/>
      <c r="FB25" s="133">
        <f t="shared" si="135"/>
        <v>0</v>
      </c>
      <c r="FC25" s="135"/>
    </row>
    <row r="26" spans="3:159" s="73" customFormat="1" x14ac:dyDescent="0.3">
      <c r="C26" s="186" t="s">
        <v>351</v>
      </c>
      <c r="D26" s="187">
        <v>0</v>
      </c>
      <c r="F26" s="613"/>
      <c r="G26" s="166" t="str">
        <f>CONCATENATE(Resultados!F27,"-",Resultados!K27)</f>
        <v>Argentina-Croacia</v>
      </c>
      <c r="H26" s="167" t="str">
        <f>CONCATENATE(IF(Resultados!H27&gt;Resultados!I27,1,IF(Resultados!H27&lt;Resultados!I27,2,IF(AND(Resultados!H27=Resultados!I27,Resultados!H27&lt;&gt;"",Resultados!I27&lt;&gt;""),"X",0))),"|",Resultados!H27,"-",Resultados!I27)</f>
        <v>0|-</v>
      </c>
      <c r="J26" s="146"/>
      <c r="K26" s="145">
        <f t="shared" si="136"/>
        <v>0</v>
      </c>
      <c r="L26" s="150"/>
      <c r="M26" s="141"/>
      <c r="N26" s="133">
        <f t="shared" si="87"/>
        <v>0</v>
      </c>
      <c r="O26" s="135"/>
      <c r="P26" s="141"/>
      <c r="Q26" s="133">
        <f t="shared" si="88"/>
        <v>0</v>
      </c>
      <c r="R26" s="135"/>
      <c r="S26" s="141"/>
      <c r="T26" s="133">
        <f t="shared" si="89"/>
        <v>0</v>
      </c>
      <c r="U26" s="135"/>
      <c r="V26" s="141"/>
      <c r="W26" s="133">
        <f t="shared" si="90"/>
        <v>0</v>
      </c>
      <c r="X26" s="135"/>
      <c r="Y26" s="141"/>
      <c r="Z26" s="133">
        <f t="shared" si="91"/>
        <v>0</v>
      </c>
      <c r="AA26" s="135"/>
      <c r="AB26" s="141"/>
      <c r="AC26" s="133">
        <f t="shared" si="92"/>
        <v>0</v>
      </c>
      <c r="AD26" s="135"/>
      <c r="AE26" s="141"/>
      <c r="AF26" s="133">
        <f t="shared" si="93"/>
        <v>0</v>
      </c>
      <c r="AG26" s="135"/>
      <c r="AH26" s="141"/>
      <c r="AI26" s="133">
        <f t="shared" si="94"/>
        <v>0</v>
      </c>
      <c r="AJ26" s="135"/>
      <c r="AK26" s="141"/>
      <c r="AL26" s="133">
        <f t="shared" si="95"/>
        <v>0</v>
      </c>
      <c r="AM26" s="135"/>
      <c r="AN26" s="141"/>
      <c r="AO26" s="133">
        <f t="shared" si="96"/>
        <v>0</v>
      </c>
      <c r="AP26" s="135"/>
      <c r="AQ26" s="141"/>
      <c r="AR26" s="133">
        <f t="shared" si="97"/>
        <v>0</v>
      </c>
      <c r="AS26" s="135"/>
      <c r="AT26" s="141"/>
      <c r="AU26" s="133">
        <f t="shared" si="98"/>
        <v>0</v>
      </c>
      <c r="AV26" s="135"/>
      <c r="AW26" s="141"/>
      <c r="AX26" s="133">
        <f t="shared" si="99"/>
        <v>0</v>
      </c>
      <c r="AY26" s="135"/>
      <c r="AZ26" s="141"/>
      <c r="BA26" s="133">
        <f t="shared" si="100"/>
        <v>0</v>
      </c>
      <c r="BB26" s="135"/>
      <c r="BC26" s="141"/>
      <c r="BD26" s="133">
        <f t="shared" si="101"/>
        <v>0</v>
      </c>
      <c r="BE26" s="135"/>
      <c r="BF26" s="141"/>
      <c r="BG26" s="133">
        <f t="shared" si="102"/>
        <v>0</v>
      </c>
      <c r="BH26" s="135"/>
      <c r="BI26" s="141"/>
      <c r="BJ26" s="133">
        <f t="shared" si="103"/>
        <v>0</v>
      </c>
      <c r="BK26" s="135"/>
      <c r="BL26" s="141"/>
      <c r="BM26" s="133">
        <f t="shared" si="104"/>
        <v>0</v>
      </c>
      <c r="BN26" s="135"/>
      <c r="BO26" s="141"/>
      <c r="BP26" s="133">
        <f t="shared" si="105"/>
        <v>0</v>
      </c>
      <c r="BQ26" s="135"/>
      <c r="BR26" s="141"/>
      <c r="BS26" s="133">
        <f t="shared" si="106"/>
        <v>0</v>
      </c>
      <c r="BT26" s="135"/>
      <c r="BU26" s="141"/>
      <c r="BV26" s="133">
        <f t="shared" si="107"/>
        <v>0</v>
      </c>
      <c r="BW26" s="135"/>
      <c r="BX26" s="141"/>
      <c r="BY26" s="133">
        <f t="shared" si="108"/>
        <v>0</v>
      </c>
      <c r="BZ26" s="135"/>
      <c r="CA26" s="141"/>
      <c r="CB26" s="133">
        <f t="shared" si="109"/>
        <v>0</v>
      </c>
      <c r="CC26" s="135"/>
      <c r="CD26" s="141"/>
      <c r="CE26" s="133">
        <f t="shared" si="110"/>
        <v>0</v>
      </c>
      <c r="CF26" s="135"/>
      <c r="CG26" s="141"/>
      <c r="CH26" s="133">
        <f t="shared" si="111"/>
        <v>0</v>
      </c>
      <c r="CI26" s="135"/>
      <c r="CJ26" s="141"/>
      <c r="CK26" s="133">
        <f t="shared" si="112"/>
        <v>0</v>
      </c>
      <c r="CL26" s="135"/>
      <c r="CM26" s="141"/>
      <c r="CN26" s="133">
        <f t="shared" si="113"/>
        <v>0</v>
      </c>
      <c r="CO26" s="135"/>
      <c r="CP26" s="141"/>
      <c r="CQ26" s="133">
        <f t="shared" si="114"/>
        <v>0</v>
      </c>
      <c r="CR26" s="135"/>
      <c r="CS26" s="141"/>
      <c r="CT26" s="133">
        <f t="shared" si="115"/>
        <v>0</v>
      </c>
      <c r="CU26" s="135"/>
      <c r="CV26" s="141"/>
      <c r="CW26" s="133">
        <f t="shared" si="116"/>
        <v>0</v>
      </c>
      <c r="CX26" s="135"/>
      <c r="CY26" s="141"/>
      <c r="CZ26" s="133">
        <f t="shared" si="117"/>
        <v>0</v>
      </c>
      <c r="DA26" s="135"/>
      <c r="DB26" s="141"/>
      <c r="DC26" s="133">
        <f t="shared" si="118"/>
        <v>0</v>
      </c>
      <c r="DD26" s="135"/>
      <c r="DE26" s="141"/>
      <c r="DF26" s="133">
        <f t="shared" si="119"/>
        <v>0</v>
      </c>
      <c r="DG26" s="135"/>
      <c r="DH26" s="141"/>
      <c r="DI26" s="133">
        <f t="shared" si="120"/>
        <v>0</v>
      </c>
      <c r="DJ26" s="135"/>
      <c r="DK26" s="141"/>
      <c r="DL26" s="133">
        <f t="shared" si="121"/>
        <v>0</v>
      </c>
      <c r="DM26" s="135"/>
      <c r="DN26" s="141"/>
      <c r="DO26" s="133">
        <f t="shared" si="122"/>
        <v>0</v>
      </c>
      <c r="DP26" s="135"/>
      <c r="DQ26" s="141"/>
      <c r="DR26" s="133">
        <f t="shared" si="123"/>
        <v>0</v>
      </c>
      <c r="DS26" s="135"/>
      <c r="DT26" s="141"/>
      <c r="DU26" s="133">
        <f t="shared" si="124"/>
        <v>0</v>
      </c>
      <c r="DV26" s="135"/>
      <c r="DW26" s="141"/>
      <c r="DX26" s="133">
        <f t="shared" si="125"/>
        <v>0</v>
      </c>
      <c r="DY26" s="135"/>
      <c r="DZ26" s="141"/>
      <c r="EA26" s="133">
        <f t="shared" si="126"/>
        <v>0</v>
      </c>
      <c r="EB26" s="135"/>
      <c r="EC26" s="141"/>
      <c r="ED26" s="133">
        <f t="shared" si="127"/>
        <v>0</v>
      </c>
      <c r="EE26" s="135"/>
      <c r="EF26" s="141"/>
      <c r="EG26" s="133">
        <f t="shared" si="128"/>
        <v>0</v>
      </c>
      <c r="EH26" s="135"/>
      <c r="EI26" s="141"/>
      <c r="EJ26" s="133">
        <f t="shared" si="129"/>
        <v>0</v>
      </c>
      <c r="EK26" s="135"/>
      <c r="EL26" s="141"/>
      <c r="EM26" s="133">
        <f t="shared" si="130"/>
        <v>0</v>
      </c>
      <c r="EN26" s="135"/>
      <c r="EO26" s="141"/>
      <c r="EP26" s="133">
        <f t="shared" si="131"/>
        <v>0</v>
      </c>
      <c r="EQ26" s="135"/>
      <c r="ER26" s="141"/>
      <c r="ES26" s="133">
        <f t="shared" si="132"/>
        <v>0</v>
      </c>
      <c r="ET26" s="135"/>
      <c r="EU26" s="141"/>
      <c r="EV26" s="133">
        <f t="shared" si="133"/>
        <v>0</v>
      </c>
      <c r="EW26" s="135"/>
      <c r="EX26" s="141"/>
      <c r="EY26" s="133">
        <f t="shared" si="134"/>
        <v>0</v>
      </c>
      <c r="EZ26" s="135"/>
      <c r="FA26" s="141"/>
      <c r="FB26" s="133">
        <f t="shared" si="135"/>
        <v>0</v>
      </c>
      <c r="FC26" s="135"/>
    </row>
    <row r="27" spans="3:159" s="73" customFormat="1" x14ac:dyDescent="0.3">
      <c r="C27" s="186" t="s">
        <v>352</v>
      </c>
      <c r="D27" s="187">
        <v>0</v>
      </c>
      <c r="F27" s="613"/>
      <c r="G27" s="166" t="str">
        <f>CONCATENATE(Resultados!F28,"-",Resultados!K28)</f>
        <v>Nigeria-Islandia</v>
      </c>
      <c r="H27" s="167" t="str">
        <f>CONCATENATE(IF(Resultados!H28&gt;Resultados!I28,1,IF(Resultados!H28&lt;Resultados!I28,2,IF(AND(Resultados!H28=Resultados!I28,Resultados!H28&lt;&gt;"",Resultados!I28&lt;&gt;""),"X",0))),"|",Resultados!H28,"-",Resultados!I28)</f>
        <v>0|-</v>
      </c>
      <c r="J27" s="146"/>
      <c r="K27" s="145">
        <f t="shared" si="136"/>
        <v>0</v>
      </c>
      <c r="L27" s="150"/>
      <c r="M27" s="141"/>
      <c r="N27" s="133">
        <f t="shared" si="87"/>
        <v>0</v>
      </c>
      <c r="O27" s="135"/>
      <c r="P27" s="141"/>
      <c r="Q27" s="133">
        <f t="shared" si="88"/>
        <v>0</v>
      </c>
      <c r="R27" s="135"/>
      <c r="S27" s="141"/>
      <c r="T27" s="133">
        <f t="shared" si="89"/>
        <v>0</v>
      </c>
      <c r="U27" s="135"/>
      <c r="V27" s="141"/>
      <c r="W27" s="133">
        <f t="shared" si="90"/>
        <v>0</v>
      </c>
      <c r="X27" s="135"/>
      <c r="Y27" s="141"/>
      <c r="Z27" s="133">
        <f t="shared" si="91"/>
        <v>0</v>
      </c>
      <c r="AA27" s="135"/>
      <c r="AB27" s="141"/>
      <c r="AC27" s="133">
        <f t="shared" si="92"/>
        <v>0</v>
      </c>
      <c r="AD27" s="135"/>
      <c r="AE27" s="141"/>
      <c r="AF27" s="133">
        <f t="shared" si="93"/>
        <v>0</v>
      </c>
      <c r="AG27" s="135"/>
      <c r="AH27" s="141"/>
      <c r="AI27" s="133">
        <f t="shared" si="94"/>
        <v>0</v>
      </c>
      <c r="AJ27" s="135"/>
      <c r="AK27" s="141"/>
      <c r="AL27" s="133">
        <f t="shared" si="95"/>
        <v>0</v>
      </c>
      <c r="AM27" s="135"/>
      <c r="AN27" s="141"/>
      <c r="AO27" s="133">
        <f t="shared" si="96"/>
        <v>0</v>
      </c>
      <c r="AP27" s="135"/>
      <c r="AQ27" s="141"/>
      <c r="AR27" s="133">
        <f t="shared" si="97"/>
        <v>0</v>
      </c>
      <c r="AS27" s="135"/>
      <c r="AT27" s="141"/>
      <c r="AU27" s="133">
        <f t="shared" si="98"/>
        <v>0</v>
      </c>
      <c r="AV27" s="135"/>
      <c r="AW27" s="141"/>
      <c r="AX27" s="133">
        <f t="shared" si="99"/>
        <v>0</v>
      </c>
      <c r="AY27" s="135"/>
      <c r="AZ27" s="141"/>
      <c r="BA27" s="133">
        <f t="shared" si="100"/>
        <v>0</v>
      </c>
      <c r="BB27" s="135"/>
      <c r="BC27" s="141"/>
      <c r="BD27" s="133">
        <f t="shared" si="101"/>
        <v>0</v>
      </c>
      <c r="BE27" s="135"/>
      <c r="BF27" s="141"/>
      <c r="BG27" s="133">
        <f t="shared" si="102"/>
        <v>0</v>
      </c>
      <c r="BH27" s="135"/>
      <c r="BI27" s="141"/>
      <c r="BJ27" s="133">
        <f t="shared" si="103"/>
        <v>0</v>
      </c>
      <c r="BK27" s="135"/>
      <c r="BL27" s="141"/>
      <c r="BM27" s="133">
        <f t="shared" si="104"/>
        <v>0</v>
      </c>
      <c r="BN27" s="135"/>
      <c r="BO27" s="141"/>
      <c r="BP27" s="133">
        <f t="shared" si="105"/>
        <v>0</v>
      </c>
      <c r="BQ27" s="135"/>
      <c r="BR27" s="141"/>
      <c r="BS27" s="133">
        <f t="shared" si="106"/>
        <v>0</v>
      </c>
      <c r="BT27" s="135"/>
      <c r="BU27" s="141"/>
      <c r="BV27" s="133">
        <f t="shared" si="107"/>
        <v>0</v>
      </c>
      <c r="BW27" s="135"/>
      <c r="BX27" s="141"/>
      <c r="BY27" s="133">
        <f t="shared" si="108"/>
        <v>0</v>
      </c>
      <c r="BZ27" s="135"/>
      <c r="CA27" s="141"/>
      <c r="CB27" s="133">
        <f t="shared" si="109"/>
        <v>0</v>
      </c>
      <c r="CC27" s="135"/>
      <c r="CD27" s="141"/>
      <c r="CE27" s="133">
        <f t="shared" si="110"/>
        <v>0</v>
      </c>
      <c r="CF27" s="135"/>
      <c r="CG27" s="141"/>
      <c r="CH27" s="133">
        <f t="shared" si="111"/>
        <v>0</v>
      </c>
      <c r="CI27" s="135"/>
      <c r="CJ27" s="141"/>
      <c r="CK27" s="133">
        <f t="shared" si="112"/>
        <v>0</v>
      </c>
      <c r="CL27" s="135"/>
      <c r="CM27" s="141"/>
      <c r="CN27" s="133">
        <f t="shared" si="113"/>
        <v>0</v>
      </c>
      <c r="CO27" s="135"/>
      <c r="CP27" s="141"/>
      <c r="CQ27" s="133">
        <f t="shared" si="114"/>
        <v>0</v>
      </c>
      <c r="CR27" s="135"/>
      <c r="CS27" s="141"/>
      <c r="CT27" s="133">
        <f t="shared" si="115"/>
        <v>0</v>
      </c>
      <c r="CU27" s="135"/>
      <c r="CV27" s="141"/>
      <c r="CW27" s="133">
        <f t="shared" si="116"/>
        <v>0</v>
      </c>
      <c r="CX27" s="135"/>
      <c r="CY27" s="141"/>
      <c r="CZ27" s="133">
        <f t="shared" si="117"/>
        <v>0</v>
      </c>
      <c r="DA27" s="135"/>
      <c r="DB27" s="141"/>
      <c r="DC27" s="133">
        <f t="shared" si="118"/>
        <v>0</v>
      </c>
      <c r="DD27" s="135"/>
      <c r="DE27" s="141"/>
      <c r="DF27" s="133">
        <f t="shared" si="119"/>
        <v>0</v>
      </c>
      <c r="DG27" s="135"/>
      <c r="DH27" s="141"/>
      <c r="DI27" s="133">
        <f t="shared" si="120"/>
        <v>0</v>
      </c>
      <c r="DJ27" s="135"/>
      <c r="DK27" s="141"/>
      <c r="DL27" s="133">
        <f t="shared" si="121"/>
        <v>0</v>
      </c>
      <c r="DM27" s="135"/>
      <c r="DN27" s="141"/>
      <c r="DO27" s="133">
        <f t="shared" si="122"/>
        <v>0</v>
      </c>
      <c r="DP27" s="135"/>
      <c r="DQ27" s="141"/>
      <c r="DR27" s="133">
        <f t="shared" si="123"/>
        <v>0</v>
      </c>
      <c r="DS27" s="135"/>
      <c r="DT27" s="141"/>
      <c r="DU27" s="133">
        <f t="shared" si="124"/>
        <v>0</v>
      </c>
      <c r="DV27" s="135"/>
      <c r="DW27" s="141"/>
      <c r="DX27" s="133">
        <f t="shared" si="125"/>
        <v>0</v>
      </c>
      <c r="DY27" s="135"/>
      <c r="DZ27" s="141"/>
      <c r="EA27" s="133">
        <f t="shared" si="126"/>
        <v>0</v>
      </c>
      <c r="EB27" s="135"/>
      <c r="EC27" s="141"/>
      <c r="ED27" s="133">
        <f t="shared" si="127"/>
        <v>0</v>
      </c>
      <c r="EE27" s="135"/>
      <c r="EF27" s="141"/>
      <c r="EG27" s="133">
        <f t="shared" si="128"/>
        <v>0</v>
      </c>
      <c r="EH27" s="135"/>
      <c r="EI27" s="141"/>
      <c r="EJ27" s="133">
        <f t="shared" si="129"/>
        <v>0</v>
      </c>
      <c r="EK27" s="135"/>
      <c r="EL27" s="141"/>
      <c r="EM27" s="133">
        <f t="shared" si="130"/>
        <v>0</v>
      </c>
      <c r="EN27" s="135"/>
      <c r="EO27" s="141"/>
      <c r="EP27" s="133">
        <f t="shared" si="131"/>
        <v>0</v>
      </c>
      <c r="EQ27" s="135"/>
      <c r="ER27" s="141"/>
      <c r="ES27" s="133">
        <f t="shared" si="132"/>
        <v>0</v>
      </c>
      <c r="ET27" s="135"/>
      <c r="EU27" s="141"/>
      <c r="EV27" s="133">
        <f t="shared" si="133"/>
        <v>0</v>
      </c>
      <c r="EW27" s="135"/>
      <c r="EX27" s="141"/>
      <c r="EY27" s="133">
        <f t="shared" si="134"/>
        <v>0</v>
      </c>
      <c r="EZ27" s="135"/>
      <c r="FA27" s="141"/>
      <c r="FB27" s="133">
        <f t="shared" si="135"/>
        <v>0</v>
      </c>
      <c r="FC27" s="135"/>
    </row>
    <row r="28" spans="3:159" s="73" customFormat="1" x14ac:dyDescent="0.3">
      <c r="C28" s="186" t="s">
        <v>186</v>
      </c>
      <c r="D28" s="187">
        <v>0</v>
      </c>
      <c r="F28" s="613"/>
      <c r="G28" s="166" t="str">
        <f>CONCATENATE(Resultados!F29,"-",Resultados!K29)</f>
        <v>Nigeria-Argentina</v>
      </c>
      <c r="H28" s="167" t="str">
        <f>CONCATENATE(IF(Resultados!H29&gt;Resultados!I29,1,IF(Resultados!H29&lt;Resultados!I29,2,IF(AND(Resultados!H29=Resultados!I29,Resultados!H29&lt;&gt;"",Resultados!I29&lt;&gt;""),"X",0))),"|",Resultados!H29,"-",Resultados!I29)</f>
        <v>0|-</v>
      </c>
      <c r="J28" s="146"/>
      <c r="K28" s="145">
        <f t="shared" si="136"/>
        <v>0</v>
      </c>
      <c r="L28" s="150"/>
      <c r="M28" s="141"/>
      <c r="N28" s="133">
        <f t="shared" si="87"/>
        <v>0</v>
      </c>
      <c r="O28" s="135"/>
      <c r="P28" s="141"/>
      <c r="Q28" s="133">
        <f t="shared" si="88"/>
        <v>0</v>
      </c>
      <c r="R28" s="135"/>
      <c r="S28" s="141"/>
      <c r="T28" s="133">
        <f t="shared" si="89"/>
        <v>0</v>
      </c>
      <c r="U28" s="135"/>
      <c r="V28" s="141"/>
      <c r="W28" s="133">
        <f t="shared" si="90"/>
        <v>0</v>
      </c>
      <c r="X28" s="135"/>
      <c r="Y28" s="141"/>
      <c r="Z28" s="133">
        <f t="shared" si="91"/>
        <v>0</v>
      </c>
      <c r="AA28" s="135"/>
      <c r="AB28" s="141"/>
      <c r="AC28" s="133">
        <f t="shared" si="92"/>
        <v>0</v>
      </c>
      <c r="AD28" s="135"/>
      <c r="AE28" s="141"/>
      <c r="AF28" s="133">
        <f t="shared" si="93"/>
        <v>0</v>
      </c>
      <c r="AG28" s="135"/>
      <c r="AH28" s="141"/>
      <c r="AI28" s="133">
        <f t="shared" si="94"/>
        <v>0</v>
      </c>
      <c r="AJ28" s="135"/>
      <c r="AK28" s="141"/>
      <c r="AL28" s="133">
        <f t="shared" si="95"/>
        <v>0</v>
      </c>
      <c r="AM28" s="135"/>
      <c r="AN28" s="141"/>
      <c r="AO28" s="133">
        <f t="shared" si="96"/>
        <v>0</v>
      </c>
      <c r="AP28" s="135"/>
      <c r="AQ28" s="141"/>
      <c r="AR28" s="133">
        <f t="shared" si="97"/>
        <v>0</v>
      </c>
      <c r="AS28" s="135"/>
      <c r="AT28" s="141"/>
      <c r="AU28" s="133">
        <f t="shared" si="98"/>
        <v>0</v>
      </c>
      <c r="AV28" s="135"/>
      <c r="AW28" s="141"/>
      <c r="AX28" s="133">
        <f t="shared" si="99"/>
        <v>0</v>
      </c>
      <c r="AY28" s="135"/>
      <c r="AZ28" s="141"/>
      <c r="BA28" s="133">
        <f t="shared" si="100"/>
        <v>0</v>
      </c>
      <c r="BB28" s="135"/>
      <c r="BC28" s="141"/>
      <c r="BD28" s="133">
        <f t="shared" si="101"/>
        <v>0</v>
      </c>
      <c r="BE28" s="135"/>
      <c r="BF28" s="141"/>
      <c r="BG28" s="133">
        <f t="shared" si="102"/>
        <v>0</v>
      </c>
      <c r="BH28" s="135"/>
      <c r="BI28" s="141"/>
      <c r="BJ28" s="133">
        <f t="shared" si="103"/>
        <v>0</v>
      </c>
      <c r="BK28" s="135"/>
      <c r="BL28" s="141"/>
      <c r="BM28" s="133">
        <f t="shared" si="104"/>
        <v>0</v>
      </c>
      <c r="BN28" s="135"/>
      <c r="BO28" s="141"/>
      <c r="BP28" s="133">
        <f t="shared" si="105"/>
        <v>0</v>
      </c>
      <c r="BQ28" s="135"/>
      <c r="BR28" s="141"/>
      <c r="BS28" s="133">
        <f t="shared" si="106"/>
        <v>0</v>
      </c>
      <c r="BT28" s="135"/>
      <c r="BU28" s="141"/>
      <c r="BV28" s="133">
        <f t="shared" si="107"/>
        <v>0</v>
      </c>
      <c r="BW28" s="135"/>
      <c r="BX28" s="141"/>
      <c r="BY28" s="133">
        <f t="shared" si="108"/>
        <v>0</v>
      </c>
      <c r="BZ28" s="135"/>
      <c r="CA28" s="141"/>
      <c r="CB28" s="133">
        <f t="shared" si="109"/>
        <v>0</v>
      </c>
      <c r="CC28" s="135"/>
      <c r="CD28" s="141"/>
      <c r="CE28" s="133">
        <f t="shared" si="110"/>
        <v>0</v>
      </c>
      <c r="CF28" s="135"/>
      <c r="CG28" s="141"/>
      <c r="CH28" s="133">
        <f t="shared" si="111"/>
        <v>0</v>
      </c>
      <c r="CI28" s="135"/>
      <c r="CJ28" s="141"/>
      <c r="CK28" s="133">
        <f t="shared" si="112"/>
        <v>0</v>
      </c>
      <c r="CL28" s="135"/>
      <c r="CM28" s="141"/>
      <c r="CN28" s="133">
        <f t="shared" si="113"/>
        <v>0</v>
      </c>
      <c r="CO28" s="135"/>
      <c r="CP28" s="141"/>
      <c r="CQ28" s="133">
        <f t="shared" si="114"/>
        <v>0</v>
      </c>
      <c r="CR28" s="135"/>
      <c r="CS28" s="141"/>
      <c r="CT28" s="133">
        <f t="shared" si="115"/>
        <v>0</v>
      </c>
      <c r="CU28" s="135"/>
      <c r="CV28" s="141"/>
      <c r="CW28" s="133">
        <f t="shared" si="116"/>
        <v>0</v>
      </c>
      <c r="CX28" s="135"/>
      <c r="CY28" s="141"/>
      <c r="CZ28" s="133">
        <f t="shared" si="117"/>
        <v>0</v>
      </c>
      <c r="DA28" s="135"/>
      <c r="DB28" s="141"/>
      <c r="DC28" s="133">
        <f t="shared" si="118"/>
        <v>0</v>
      </c>
      <c r="DD28" s="135"/>
      <c r="DE28" s="141"/>
      <c r="DF28" s="133">
        <f t="shared" si="119"/>
        <v>0</v>
      </c>
      <c r="DG28" s="135"/>
      <c r="DH28" s="141"/>
      <c r="DI28" s="133">
        <f t="shared" si="120"/>
        <v>0</v>
      </c>
      <c r="DJ28" s="135"/>
      <c r="DK28" s="141"/>
      <c r="DL28" s="133">
        <f t="shared" si="121"/>
        <v>0</v>
      </c>
      <c r="DM28" s="135"/>
      <c r="DN28" s="141"/>
      <c r="DO28" s="133">
        <f t="shared" si="122"/>
        <v>0</v>
      </c>
      <c r="DP28" s="135"/>
      <c r="DQ28" s="141"/>
      <c r="DR28" s="133">
        <f t="shared" si="123"/>
        <v>0</v>
      </c>
      <c r="DS28" s="135"/>
      <c r="DT28" s="141"/>
      <c r="DU28" s="133">
        <f t="shared" si="124"/>
        <v>0</v>
      </c>
      <c r="DV28" s="135"/>
      <c r="DW28" s="141"/>
      <c r="DX28" s="133">
        <f t="shared" si="125"/>
        <v>0</v>
      </c>
      <c r="DY28" s="135"/>
      <c r="DZ28" s="141"/>
      <c r="EA28" s="133">
        <f t="shared" si="126"/>
        <v>0</v>
      </c>
      <c r="EB28" s="135"/>
      <c r="EC28" s="141"/>
      <c r="ED28" s="133">
        <f t="shared" si="127"/>
        <v>0</v>
      </c>
      <c r="EE28" s="135"/>
      <c r="EF28" s="141"/>
      <c r="EG28" s="133">
        <f t="shared" si="128"/>
        <v>0</v>
      </c>
      <c r="EH28" s="135"/>
      <c r="EI28" s="141"/>
      <c r="EJ28" s="133">
        <f t="shared" si="129"/>
        <v>0</v>
      </c>
      <c r="EK28" s="135"/>
      <c r="EL28" s="141"/>
      <c r="EM28" s="133">
        <f t="shared" si="130"/>
        <v>0</v>
      </c>
      <c r="EN28" s="135"/>
      <c r="EO28" s="141"/>
      <c r="EP28" s="133">
        <f t="shared" si="131"/>
        <v>0</v>
      </c>
      <c r="EQ28" s="135"/>
      <c r="ER28" s="141"/>
      <c r="ES28" s="133">
        <f t="shared" si="132"/>
        <v>0</v>
      </c>
      <c r="ET28" s="135"/>
      <c r="EU28" s="141"/>
      <c r="EV28" s="133">
        <f t="shared" si="133"/>
        <v>0</v>
      </c>
      <c r="EW28" s="135"/>
      <c r="EX28" s="141"/>
      <c r="EY28" s="133">
        <f t="shared" si="134"/>
        <v>0</v>
      </c>
      <c r="EZ28" s="135"/>
      <c r="FA28" s="141"/>
      <c r="FB28" s="133">
        <f t="shared" si="135"/>
        <v>0</v>
      </c>
      <c r="FC28" s="135"/>
    </row>
    <row r="29" spans="3:159" s="73" customFormat="1" x14ac:dyDescent="0.3">
      <c r="C29" s="186" t="s">
        <v>353</v>
      </c>
      <c r="D29" s="187">
        <v>0</v>
      </c>
      <c r="F29" s="638"/>
      <c r="G29" s="166" t="str">
        <f>CONCATENATE(Resultados!F30,"-",Resultados!K30)</f>
        <v>Islandia-Croacia</v>
      </c>
      <c r="H29" s="167" t="str">
        <f>CONCATENATE(IF(Resultados!H30&gt;Resultados!I30,1,IF(Resultados!H30&lt;Resultados!I30,2,IF(AND(Resultados!H30=Resultados!I30,Resultados!H30&lt;&gt;"",Resultados!I30&lt;&gt;""),"X",0))),"|",Resultados!H30,"-",Resultados!I30)</f>
        <v>0|-</v>
      </c>
      <c r="J29" s="146"/>
      <c r="K29" s="145">
        <f t="shared" si="136"/>
        <v>0</v>
      </c>
      <c r="L29" s="150"/>
      <c r="M29" s="141"/>
      <c r="N29" s="133">
        <f t="shared" si="87"/>
        <v>0</v>
      </c>
      <c r="O29" s="135"/>
      <c r="P29" s="141"/>
      <c r="Q29" s="133">
        <f t="shared" si="88"/>
        <v>0</v>
      </c>
      <c r="R29" s="135"/>
      <c r="S29" s="141"/>
      <c r="T29" s="133">
        <f t="shared" si="89"/>
        <v>0</v>
      </c>
      <c r="U29" s="135"/>
      <c r="V29" s="141"/>
      <c r="W29" s="133">
        <f t="shared" si="90"/>
        <v>0</v>
      </c>
      <c r="X29" s="135"/>
      <c r="Y29" s="141"/>
      <c r="Z29" s="133">
        <f t="shared" si="91"/>
        <v>0</v>
      </c>
      <c r="AA29" s="135"/>
      <c r="AB29" s="141"/>
      <c r="AC29" s="133">
        <f t="shared" si="92"/>
        <v>0</v>
      </c>
      <c r="AD29" s="135"/>
      <c r="AE29" s="141"/>
      <c r="AF29" s="133">
        <f t="shared" si="93"/>
        <v>0</v>
      </c>
      <c r="AG29" s="135"/>
      <c r="AH29" s="141"/>
      <c r="AI29" s="133">
        <f t="shared" si="94"/>
        <v>0</v>
      </c>
      <c r="AJ29" s="135"/>
      <c r="AK29" s="141"/>
      <c r="AL29" s="133">
        <f t="shared" si="95"/>
        <v>0</v>
      </c>
      <c r="AM29" s="135"/>
      <c r="AN29" s="141"/>
      <c r="AO29" s="133">
        <f t="shared" si="96"/>
        <v>0</v>
      </c>
      <c r="AP29" s="135"/>
      <c r="AQ29" s="141"/>
      <c r="AR29" s="133">
        <f t="shared" si="97"/>
        <v>0</v>
      </c>
      <c r="AS29" s="135"/>
      <c r="AT29" s="141"/>
      <c r="AU29" s="133">
        <f t="shared" si="98"/>
        <v>0</v>
      </c>
      <c r="AV29" s="135"/>
      <c r="AW29" s="141"/>
      <c r="AX29" s="133">
        <f t="shared" si="99"/>
        <v>0</v>
      </c>
      <c r="AY29" s="135"/>
      <c r="AZ29" s="141"/>
      <c r="BA29" s="133">
        <f t="shared" si="100"/>
        <v>0</v>
      </c>
      <c r="BB29" s="135"/>
      <c r="BC29" s="141"/>
      <c r="BD29" s="133">
        <f t="shared" si="101"/>
        <v>0</v>
      </c>
      <c r="BE29" s="135"/>
      <c r="BF29" s="141"/>
      <c r="BG29" s="133">
        <f t="shared" si="102"/>
        <v>0</v>
      </c>
      <c r="BH29" s="135"/>
      <c r="BI29" s="141"/>
      <c r="BJ29" s="133">
        <f t="shared" si="103"/>
        <v>0</v>
      </c>
      <c r="BK29" s="135"/>
      <c r="BL29" s="141"/>
      <c r="BM29" s="133">
        <f t="shared" si="104"/>
        <v>0</v>
      </c>
      <c r="BN29" s="135"/>
      <c r="BO29" s="141"/>
      <c r="BP29" s="133">
        <f t="shared" si="105"/>
        <v>0</v>
      </c>
      <c r="BQ29" s="135"/>
      <c r="BR29" s="141"/>
      <c r="BS29" s="133">
        <f t="shared" si="106"/>
        <v>0</v>
      </c>
      <c r="BT29" s="135"/>
      <c r="BU29" s="141"/>
      <c r="BV29" s="133">
        <f t="shared" si="107"/>
        <v>0</v>
      </c>
      <c r="BW29" s="135"/>
      <c r="BX29" s="141"/>
      <c r="BY29" s="133">
        <f t="shared" si="108"/>
        <v>0</v>
      </c>
      <c r="BZ29" s="135"/>
      <c r="CA29" s="141"/>
      <c r="CB29" s="133">
        <f t="shared" si="109"/>
        <v>0</v>
      </c>
      <c r="CC29" s="135"/>
      <c r="CD29" s="141"/>
      <c r="CE29" s="133">
        <f t="shared" si="110"/>
        <v>0</v>
      </c>
      <c r="CF29" s="135"/>
      <c r="CG29" s="141"/>
      <c r="CH29" s="133">
        <f t="shared" si="111"/>
        <v>0</v>
      </c>
      <c r="CI29" s="135"/>
      <c r="CJ29" s="141"/>
      <c r="CK29" s="133">
        <f t="shared" si="112"/>
        <v>0</v>
      </c>
      <c r="CL29" s="135"/>
      <c r="CM29" s="141"/>
      <c r="CN29" s="133">
        <f t="shared" si="113"/>
        <v>0</v>
      </c>
      <c r="CO29" s="135"/>
      <c r="CP29" s="141"/>
      <c r="CQ29" s="133">
        <f t="shared" si="114"/>
        <v>0</v>
      </c>
      <c r="CR29" s="135"/>
      <c r="CS29" s="141"/>
      <c r="CT29" s="133">
        <f t="shared" si="115"/>
        <v>0</v>
      </c>
      <c r="CU29" s="135"/>
      <c r="CV29" s="141"/>
      <c r="CW29" s="133">
        <f t="shared" si="116"/>
        <v>0</v>
      </c>
      <c r="CX29" s="135"/>
      <c r="CY29" s="141"/>
      <c r="CZ29" s="133">
        <f t="shared" si="117"/>
        <v>0</v>
      </c>
      <c r="DA29" s="135"/>
      <c r="DB29" s="141"/>
      <c r="DC29" s="133">
        <f t="shared" si="118"/>
        <v>0</v>
      </c>
      <c r="DD29" s="135"/>
      <c r="DE29" s="141"/>
      <c r="DF29" s="133">
        <f t="shared" si="119"/>
        <v>0</v>
      </c>
      <c r="DG29" s="135"/>
      <c r="DH29" s="141"/>
      <c r="DI29" s="133">
        <f t="shared" si="120"/>
        <v>0</v>
      </c>
      <c r="DJ29" s="135"/>
      <c r="DK29" s="141"/>
      <c r="DL29" s="133">
        <f t="shared" si="121"/>
        <v>0</v>
      </c>
      <c r="DM29" s="135"/>
      <c r="DN29" s="141"/>
      <c r="DO29" s="133">
        <f t="shared" si="122"/>
        <v>0</v>
      </c>
      <c r="DP29" s="135"/>
      <c r="DQ29" s="141"/>
      <c r="DR29" s="133">
        <f t="shared" si="123"/>
        <v>0</v>
      </c>
      <c r="DS29" s="135"/>
      <c r="DT29" s="141"/>
      <c r="DU29" s="133">
        <f t="shared" si="124"/>
        <v>0</v>
      </c>
      <c r="DV29" s="135"/>
      <c r="DW29" s="141"/>
      <c r="DX29" s="133">
        <f t="shared" si="125"/>
        <v>0</v>
      </c>
      <c r="DY29" s="135"/>
      <c r="DZ29" s="141"/>
      <c r="EA29" s="133">
        <f t="shared" si="126"/>
        <v>0</v>
      </c>
      <c r="EB29" s="135"/>
      <c r="EC29" s="141"/>
      <c r="ED29" s="133">
        <f t="shared" si="127"/>
        <v>0</v>
      </c>
      <c r="EE29" s="135"/>
      <c r="EF29" s="141"/>
      <c r="EG29" s="133">
        <f t="shared" si="128"/>
        <v>0</v>
      </c>
      <c r="EH29" s="135"/>
      <c r="EI29" s="141"/>
      <c r="EJ29" s="133">
        <f t="shared" si="129"/>
        <v>0</v>
      </c>
      <c r="EK29" s="135"/>
      <c r="EL29" s="141"/>
      <c r="EM29" s="133">
        <f t="shared" si="130"/>
        <v>0</v>
      </c>
      <c r="EN29" s="135"/>
      <c r="EO29" s="141"/>
      <c r="EP29" s="133">
        <f t="shared" si="131"/>
        <v>0</v>
      </c>
      <c r="EQ29" s="135"/>
      <c r="ER29" s="141"/>
      <c r="ES29" s="133">
        <f t="shared" si="132"/>
        <v>0</v>
      </c>
      <c r="ET29" s="135"/>
      <c r="EU29" s="141"/>
      <c r="EV29" s="133">
        <f t="shared" si="133"/>
        <v>0</v>
      </c>
      <c r="EW29" s="135"/>
      <c r="EX29" s="141"/>
      <c r="EY29" s="133">
        <f t="shared" si="134"/>
        <v>0</v>
      </c>
      <c r="EZ29" s="135"/>
      <c r="FA29" s="141"/>
      <c r="FB29" s="133">
        <f t="shared" si="135"/>
        <v>0</v>
      </c>
      <c r="FC29" s="135"/>
    </row>
    <row r="30" spans="3:159" s="73" customFormat="1" x14ac:dyDescent="0.3">
      <c r="C30" s="186" t="s">
        <v>354</v>
      </c>
      <c r="D30" s="187">
        <v>0</v>
      </c>
      <c r="F30" s="614" t="s">
        <v>4</v>
      </c>
      <c r="G30" s="166" t="str">
        <f>CONCATENATE(Resultados!F32,"-",Resultados!K32)</f>
        <v>Brasil-Suiza</v>
      </c>
      <c r="H30" s="167" t="str">
        <f>CONCATENATE(IF(Resultados!H32&gt;Resultados!I32,1,IF(Resultados!H32&lt;Resultados!I32,2,IF(AND(Resultados!H32=Resultados!I32,Resultados!H32&lt;&gt;"",Resultados!I32&lt;&gt;""),"X",0))),"|",Resultados!H32,"-",Resultados!I32)</f>
        <v>0|-</v>
      </c>
      <c r="J30" s="146"/>
      <c r="K30" s="145">
        <f t="shared" si="136"/>
        <v>0</v>
      </c>
      <c r="L30" s="150"/>
      <c r="M30" s="141"/>
      <c r="N30" s="133">
        <f t="shared" si="87"/>
        <v>0</v>
      </c>
      <c r="O30" s="135"/>
      <c r="P30" s="141"/>
      <c r="Q30" s="133">
        <f t="shared" si="88"/>
        <v>0</v>
      </c>
      <c r="R30" s="135"/>
      <c r="S30" s="141"/>
      <c r="T30" s="133">
        <f t="shared" si="89"/>
        <v>0</v>
      </c>
      <c r="U30" s="135"/>
      <c r="V30" s="141"/>
      <c r="W30" s="133">
        <f t="shared" si="90"/>
        <v>0</v>
      </c>
      <c r="X30" s="135"/>
      <c r="Y30" s="141"/>
      <c r="Z30" s="133">
        <f t="shared" si="91"/>
        <v>0</v>
      </c>
      <c r="AA30" s="135"/>
      <c r="AB30" s="141"/>
      <c r="AC30" s="133">
        <f t="shared" si="92"/>
        <v>0</v>
      </c>
      <c r="AD30" s="135"/>
      <c r="AE30" s="141"/>
      <c r="AF30" s="133">
        <f t="shared" si="93"/>
        <v>0</v>
      </c>
      <c r="AG30" s="135"/>
      <c r="AH30" s="141"/>
      <c r="AI30" s="133">
        <f t="shared" si="94"/>
        <v>0</v>
      </c>
      <c r="AJ30" s="135"/>
      <c r="AK30" s="141"/>
      <c r="AL30" s="133">
        <f t="shared" si="95"/>
        <v>0</v>
      </c>
      <c r="AM30" s="135"/>
      <c r="AN30" s="141"/>
      <c r="AO30" s="133">
        <f t="shared" si="96"/>
        <v>0</v>
      </c>
      <c r="AP30" s="135"/>
      <c r="AQ30" s="141"/>
      <c r="AR30" s="133">
        <f t="shared" si="97"/>
        <v>0</v>
      </c>
      <c r="AS30" s="135"/>
      <c r="AT30" s="141"/>
      <c r="AU30" s="133">
        <f t="shared" si="98"/>
        <v>0</v>
      </c>
      <c r="AV30" s="135"/>
      <c r="AW30" s="141"/>
      <c r="AX30" s="133">
        <f t="shared" si="99"/>
        <v>0</v>
      </c>
      <c r="AY30" s="135"/>
      <c r="AZ30" s="141"/>
      <c r="BA30" s="133">
        <f t="shared" si="100"/>
        <v>0</v>
      </c>
      <c r="BB30" s="135"/>
      <c r="BC30" s="141"/>
      <c r="BD30" s="133">
        <f t="shared" si="101"/>
        <v>0</v>
      </c>
      <c r="BE30" s="135"/>
      <c r="BF30" s="141"/>
      <c r="BG30" s="133">
        <f t="shared" si="102"/>
        <v>0</v>
      </c>
      <c r="BH30" s="135"/>
      <c r="BI30" s="141"/>
      <c r="BJ30" s="133">
        <f t="shared" si="103"/>
        <v>0</v>
      </c>
      <c r="BK30" s="135"/>
      <c r="BL30" s="141"/>
      <c r="BM30" s="133">
        <f t="shared" si="104"/>
        <v>0</v>
      </c>
      <c r="BN30" s="135"/>
      <c r="BO30" s="141"/>
      <c r="BP30" s="133">
        <f t="shared" si="105"/>
        <v>0</v>
      </c>
      <c r="BQ30" s="135"/>
      <c r="BR30" s="141"/>
      <c r="BS30" s="133">
        <f t="shared" si="106"/>
        <v>0</v>
      </c>
      <c r="BT30" s="135"/>
      <c r="BU30" s="141"/>
      <c r="BV30" s="133">
        <f t="shared" si="107"/>
        <v>0</v>
      </c>
      <c r="BW30" s="135"/>
      <c r="BX30" s="141"/>
      <c r="BY30" s="133">
        <f t="shared" si="108"/>
        <v>0</v>
      </c>
      <c r="BZ30" s="135"/>
      <c r="CA30" s="141"/>
      <c r="CB30" s="133">
        <f t="shared" si="109"/>
        <v>0</v>
      </c>
      <c r="CC30" s="135"/>
      <c r="CD30" s="141"/>
      <c r="CE30" s="133">
        <f t="shared" si="110"/>
        <v>0</v>
      </c>
      <c r="CF30" s="135"/>
      <c r="CG30" s="141"/>
      <c r="CH30" s="133">
        <f t="shared" si="111"/>
        <v>0</v>
      </c>
      <c r="CI30" s="135"/>
      <c r="CJ30" s="141"/>
      <c r="CK30" s="133">
        <f t="shared" si="112"/>
        <v>0</v>
      </c>
      <c r="CL30" s="135"/>
      <c r="CM30" s="141"/>
      <c r="CN30" s="133">
        <f t="shared" si="113"/>
        <v>0</v>
      </c>
      <c r="CO30" s="135"/>
      <c r="CP30" s="141"/>
      <c r="CQ30" s="133">
        <f t="shared" si="114"/>
        <v>0</v>
      </c>
      <c r="CR30" s="135"/>
      <c r="CS30" s="141"/>
      <c r="CT30" s="133">
        <f t="shared" si="115"/>
        <v>0</v>
      </c>
      <c r="CU30" s="135"/>
      <c r="CV30" s="141"/>
      <c r="CW30" s="133">
        <f t="shared" si="116"/>
        <v>0</v>
      </c>
      <c r="CX30" s="135"/>
      <c r="CY30" s="141"/>
      <c r="CZ30" s="133">
        <f t="shared" si="117"/>
        <v>0</v>
      </c>
      <c r="DA30" s="135"/>
      <c r="DB30" s="141"/>
      <c r="DC30" s="133">
        <f t="shared" si="118"/>
        <v>0</v>
      </c>
      <c r="DD30" s="135"/>
      <c r="DE30" s="141"/>
      <c r="DF30" s="133">
        <f t="shared" si="119"/>
        <v>0</v>
      </c>
      <c r="DG30" s="135"/>
      <c r="DH30" s="141"/>
      <c r="DI30" s="133">
        <f t="shared" si="120"/>
        <v>0</v>
      </c>
      <c r="DJ30" s="135"/>
      <c r="DK30" s="141"/>
      <c r="DL30" s="133">
        <f t="shared" si="121"/>
        <v>0</v>
      </c>
      <c r="DM30" s="135"/>
      <c r="DN30" s="141"/>
      <c r="DO30" s="133">
        <f t="shared" si="122"/>
        <v>0</v>
      </c>
      <c r="DP30" s="135"/>
      <c r="DQ30" s="141"/>
      <c r="DR30" s="133">
        <f t="shared" si="123"/>
        <v>0</v>
      </c>
      <c r="DS30" s="135"/>
      <c r="DT30" s="141"/>
      <c r="DU30" s="133">
        <f t="shared" si="124"/>
        <v>0</v>
      </c>
      <c r="DV30" s="135"/>
      <c r="DW30" s="141"/>
      <c r="DX30" s="133">
        <f t="shared" si="125"/>
        <v>0</v>
      </c>
      <c r="DY30" s="135"/>
      <c r="DZ30" s="141"/>
      <c r="EA30" s="133">
        <f t="shared" si="126"/>
        <v>0</v>
      </c>
      <c r="EB30" s="135"/>
      <c r="EC30" s="141"/>
      <c r="ED30" s="133">
        <f t="shared" si="127"/>
        <v>0</v>
      </c>
      <c r="EE30" s="135"/>
      <c r="EF30" s="141"/>
      <c r="EG30" s="133">
        <f t="shared" si="128"/>
        <v>0</v>
      </c>
      <c r="EH30" s="135"/>
      <c r="EI30" s="141"/>
      <c r="EJ30" s="133">
        <f t="shared" si="129"/>
        <v>0</v>
      </c>
      <c r="EK30" s="135"/>
      <c r="EL30" s="141"/>
      <c r="EM30" s="133">
        <f t="shared" si="130"/>
        <v>0</v>
      </c>
      <c r="EN30" s="135"/>
      <c r="EO30" s="141"/>
      <c r="EP30" s="133">
        <f t="shared" si="131"/>
        <v>0</v>
      </c>
      <c r="EQ30" s="135"/>
      <c r="ER30" s="141"/>
      <c r="ES30" s="133">
        <f t="shared" si="132"/>
        <v>0</v>
      </c>
      <c r="ET30" s="135"/>
      <c r="EU30" s="141"/>
      <c r="EV30" s="133">
        <f t="shared" si="133"/>
        <v>0</v>
      </c>
      <c r="EW30" s="135"/>
      <c r="EX30" s="141"/>
      <c r="EY30" s="133">
        <f t="shared" si="134"/>
        <v>0</v>
      </c>
      <c r="EZ30" s="135"/>
      <c r="FA30" s="141"/>
      <c r="FB30" s="133">
        <f t="shared" si="135"/>
        <v>0</v>
      </c>
      <c r="FC30" s="135"/>
    </row>
    <row r="31" spans="3:159" s="73" customFormat="1" x14ac:dyDescent="0.3">
      <c r="C31" s="186" t="s">
        <v>355</v>
      </c>
      <c r="D31" s="187">
        <v>0</v>
      </c>
      <c r="F31" s="615"/>
      <c r="G31" s="166" t="str">
        <f>CONCATENATE(Resultados!F33,"-",Resultados!K33)</f>
        <v>Costa Rica-Serbia</v>
      </c>
      <c r="H31" s="167" t="str">
        <f>CONCATENATE(IF(Resultados!H33&gt;Resultados!I33,1,IF(Resultados!H33&lt;Resultados!I33,2,IF(AND(Resultados!H33=Resultados!I33,Resultados!H33&lt;&gt;"",Resultados!I33&lt;&gt;""),"X",0))),"|",Resultados!H33,"-",Resultados!I33)</f>
        <v>0|-</v>
      </c>
      <c r="J31" s="146"/>
      <c r="K31" s="145">
        <f t="shared" si="136"/>
        <v>0</v>
      </c>
      <c r="L31" s="150"/>
      <c r="M31" s="141"/>
      <c r="N31" s="133">
        <f t="shared" si="87"/>
        <v>0</v>
      </c>
      <c r="O31" s="135"/>
      <c r="P31" s="141"/>
      <c r="Q31" s="133">
        <f t="shared" si="88"/>
        <v>0</v>
      </c>
      <c r="R31" s="135"/>
      <c r="S31" s="141"/>
      <c r="T31" s="133">
        <f t="shared" si="89"/>
        <v>0</v>
      </c>
      <c r="U31" s="135"/>
      <c r="V31" s="141"/>
      <c r="W31" s="133">
        <f t="shared" si="90"/>
        <v>0</v>
      </c>
      <c r="X31" s="135"/>
      <c r="Y31" s="141"/>
      <c r="Z31" s="133">
        <f t="shared" si="91"/>
        <v>0</v>
      </c>
      <c r="AA31" s="135"/>
      <c r="AB31" s="141"/>
      <c r="AC31" s="133">
        <f t="shared" si="92"/>
        <v>0</v>
      </c>
      <c r="AD31" s="135"/>
      <c r="AE31" s="141"/>
      <c r="AF31" s="133">
        <f t="shared" si="93"/>
        <v>0</v>
      </c>
      <c r="AG31" s="135"/>
      <c r="AH31" s="141"/>
      <c r="AI31" s="133">
        <f t="shared" si="94"/>
        <v>0</v>
      </c>
      <c r="AJ31" s="135"/>
      <c r="AK31" s="141"/>
      <c r="AL31" s="133">
        <f t="shared" si="95"/>
        <v>0</v>
      </c>
      <c r="AM31" s="135"/>
      <c r="AN31" s="141"/>
      <c r="AO31" s="133">
        <f t="shared" si="96"/>
        <v>0</v>
      </c>
      <c r="AP31" s="135"/>
      <c r="AQ31" s="141"/>
      <c r="AR31" s="133">
        <f t="shared" si="97"/>
        <v>0</v>
      </c>
      <c r="AS31" s="135"/>
      <c r="AT31" s="141"/>
      <c r="AU31" s="133">
        <f t="shared" si="98"/>
        <v>0</v>
      </c>
      <c r="AV31" s="135"/>
      <c r="AW31" s="141"/>
      <c r="AX31" s="133">
        <f t="shared" si="99"/>
        <v>0</v>
      </c>
      <c r="AY31" s="135"/>
      <c r="AZ31" s="141"/>
      <c r="BA31" s="133">
        <f t="shared" si="100"/>
        <v>0</v>
      </c>
      <c r="BB31" s="135"/>
      <c r="BC31" s="141"/>
      <c r="BD31" s="133">
        <f t="shared" si="101"/>
        <v>0</v>
      </c>
      <c r="BE31" s="135"/>
      <c r="BF31" s="141"/>
      <c r="BG31" s="133">
        <f t="shared" si="102"/>
        <v>0</v>
      </c>
      <c r="BH31" s="135"/>
      <c r="BI31" s="141"/>
      <c r="BJ31" s="133">
        <f t="shared" si="103"/>
        <v>0</v>
      </c>
      <c r="BK31" s="135"/>
      <c r="BL31" s="141"/>
      <c r="BM31" s="133">
        <f t="shared" si="104"/>
        <v>0</v>
      </c>
      <c r="BN31" s="135"/>
      <c r="BO31" s="141"/>
      <c r="BP31" s="133">
        <f t="shared" si="105"/>
        <v>0</v>
      </c>
      <c r="BQ31" s="135"/>
      <c r="BR31" s="141"/>
      <c r="BS31" s="133">
        <f t="shared" si="106"/>
        <v>0</v>
      </c>
      <c r="BT31" s="135"/>
      <c r="BU31" s="141"/>
      <c r="BV31" s="133">
        <f t="shared" si="107"/>
        <v>0</v>
      </c>
      <c r="BW31" s="135"/>
      <c r="BX31" s="141"/>
      <c r="BY31" s="133">
        <f t="shared" si="108"/>
        <v>0</v>
      </c>
      <c r="BZ31" s="135"/>
      <c r="CA31" s="141"/>
      <c r="CB31" s="133">
        <f t="shared" si="109"/>
        <v>0</v>
      </c>
      <c r="CC31" s="135"/>
      <c r="CD31" s="141"/>
      <c r="CE31" s="133">
        <f t="shared" si="110"/>
        <v>0</v>
      </c>
      <c r="CF31" s="135"/>
      <c r="CG31" s="141"/>
      <c r="CH31" s="133">
        <f t="shared" si="111"/>
        <v>0</v>
      </c>
      <c r="CI31" s="135"/>
      <c r="CJ31" s="141"/>
      <c r="CK31" s="133">
        <f t="shared" si="112"/>
        <v>0</v>
      </c>
      <c r="CL31" s="135"/>
      <c r="CM31" s="141"/>
      <c r="CN31" s="133">
        <f t="shared" si="113"/>
        <v>0</v>
      </c>
      <c r="CO31" s="135"/>
      <c r="CP31" s="141"/>
      <c r="CQ31" s="133">
        <f t="shared" si="114"/>
        <v>0</v>
      </c>
      <c r="CR31" s="135"/>
      <c r="CS31" s="141"/>
      <c r="CT31" s="133">
        <f t="shared" si="115"/>
        <v>0</v>
      </c>
      <c r="CU31" s="135"/>
      <c r="CV31" s="141"/>
      <c r="CW31" s="133">
        <f t="shared" si="116"/>
        <v>0</v>
      </c>
      <c r="CX31" s="135"/>
      <c r="CY31" s="141"/>
      <c r="CZ31" s="133">
        <f t="shared" si="117"/>
        <v>0</v>
      </c>
      <c r="DA31" s="135"/>
      <c r="DB31" s="141"/>
      <c r="DC31" s="133">
        <f t="shared" si="118"/>
        <v>0</v>
      </c>
      <c r="DD31" s="135"/>
      <c r="DE31" s="141"/>
      <c r="DF31" s="133">
        <f t="shared" si="119"/>
        <v>0</v>
      </c>
      <c r="DG31" s="135"/>
      <c r="DH31" s="141"/>
      <c r="DI31" s="133">
        <f t="shared" si="120"/>
        <v>0</v>
      </c>
      <c r="DJ31" s="135"/>
      <c r="DK31" s="141"/>
      <c r="DL31" s="133">
        <f t="shared" si="121"/>
        <v>0</v>
      </c>
      <c r="DM31" s="135"/>
      <c r="DN31" s="141"/>
      <c r="DO31" s="133">
        <f t="shared" si="122"/>
        <v>0</v>
      </c>
      <c r="DP31" s="135"/>
      <c r="DQ31" s="141"/>
      <c r="DR31" s="133">
        <f t="shared" si="123"/>
        <v>0</v>
      </c>
      <c r="DS31" s="135"/>
      <c r="DT31" s="141"/>
      <c r="DU31" s="133">
        <f t="shared" si="124"/>
        <v>0</v>
      </c>
      <c r="DV31" s="135"/>
      <c r="DW31" s="141"/>
      <c r="DX31" s="133">
        <f t="shared" si="125"/>
        <v>0</v>
      </c>
      <c r="DY31" s="135"/>
      <c r="DZ31" s="141"/>
      <c r="EA31" s="133">
        <f t="shared" si="126"/>
        <v>0</v>
      </c>
      <c r="EB31" s="135"/>
      <c r="EC31" s="141"/>
      <c r="ED31" s="133">
        <f t="shared" si="127"/>
        <v>0</v>
      </c>
      <c r="EE31" s="135"/>
      <c r="EF31" s="141"/>
      <c r="EG31" s="133">
        <f t="shared" si="128"/>
        <v>0</v>
      </c>
      <c r="EH31" s="135"/>
      <c r="EI31" s="141"/>
      <c r="EJ31" s="133">
        <f t="shared" si="129"/>
        <v>0</v>
      </c>
      <c r="EK31" s="135"/>
      <c r="EL31" s="141"/>
      <c r="EM31" s="133">
        <f t="shared" si="130"/>
        <v>0</v>
      </c>
      <c r="EN31" s="135"/>
      <c r="EO31" s="141"/>
      <c r="EP31" s="133">
        <f t="shared" si="131"/>
        <v>0</v>
      </c>
      <c r="EQ31" s="135"/>
      <c r="ER31" s="141"/>
      <c r="ES31" s="133">
        <f t="shared" si="132"/>
        <v>0</v>
      </c>
      <c r="ET31" s="135"/>
      <c r="EU31" s="141"/>
      <c r="EV31" s="133">
        <f t="shared" si="133"/>
        <v>0</v>
      </c>
      <c r="EW31" s="135"/>
      <c r="EX31" s="141"/>
      <c r="EY31" s="133">
        <f t="shared" si="134"/>
        <v>0</v>
      </c>
      <c r="EZ31" s="135"/>
      <c r="FA31" s="141"/>
      <c r="FB31" s="133">
        <f t="shared" si="135"/>
        <v>0</v>
      </c>
      <c r="FC31" s="135"/>
    </row>
    <row r="32" spans="3:159" s="73" customFormat="1" x14ac:dyDescent="0.3">
      <c r="C32" s="186" t="s">
        <v>187</v>
      </c>
      <c r="D32" s="187">
        <v>0</v>
      </c>
      <c r="F32" s="615"/>
      <c r="G32" s="166" t="str">
        <f>CONCATENATE(Resultados!F34,"-",Resultados!K34)</f>
        <v>Brasil-Costa Rica</v>
      </c>
      <c r="H32" s="167" t="str">
        <f>CONCATENATE(IF(Resultados!H34&gt;Resultados!I34,1,IF(Resultados!H34&lt;Resultados!I34,2,IF(AND(Resultados!H34=Resultados!I34,Resultados!H34&lt;&gt;"",Resultados!I34&lt;&gt;""),"X",0))),"|",Resultados!H34,"-",Resultados!I34)</f>
        <v>0|-</v>
      </c>
      <c r="J32" s="146"/>
      <c r="K32" s="145">
        <f t="shared" si="136"/>
        <v>0</v>
      </c>
      <c r="L32" s="150"/>
      <c r="M32" s="141"/>
      <c r="N32" s="133">
        <f t="shared" si="87"/>
        <v>0</v>
      </c>
      <c r="O32" s="135"/>
      <c r="P32" s="141"/>
      <c r="Q32" s="133">
        <f t="shared" si="88"/>
        <v>0</v>
      </c>
      <c r="R32" s="135"/>
      <c r="S32" s="141"/>
      <c r="T32" s="133">
        <f t="shared" si="89"/>
        <v>0</v>
      </c>
      <c r="U32" s="135"/>
      <c r="V32" s="141"/>
      <c r="W32" s="133">
        <f t="shared" si="90"/>
        <v>0</v>
      </c>
      <c r="X32" s="135"/>
      <c r="Y32" s="141"/>
      <c r="Z32" s="133">
        <f t="shared" si="91"/>
        <v>0</v>
      </c>
      <c r="AA32" s="135"/>
      <c r="AB32" s="141"/>
      <c r="AC32" s="133">
        <f t="shared" si="92"/>
        <v>0</v>
      </c>
      <c r="AD32" s="135"/>
      <c r="AE32" s="141"/>
      <c r="AF32" s="133">
        <f t="shared" si="93"/>
        <v>0</v>
      </c>
      <c r="AG32" s="135"/>
      <c r="AH32" s="141"/>
      <c r="AI32" s="133">
        <f t="shared" si="94"/>
        <v>0</v>
      </c>
      <c r="AJ32" s="135"/>
      <c r="AK32" s="141"/>
      <c r="AL32" s="133">
        <f t="shared" si="95"/>
        <v>0</v>
      </c>
      <c r="AM32" s="135"/>
      <c r="AN32" s="141"/>
      <c r="AO32" s="133">
        <f t="shared" si="96"/>
        <v>0</v>
      </c>
      <c r="AP32" s="135"/>
      <c r="AQ32" s="141"/>
      <c r="AR32" s="133">
        <f t="shared" si="97"/>
        <v>0</v>
      </c>
      <c r="AS32" s="135"/>
      <c r="AT32" s="141"/>
      <c r="AU32" s="133">
        <f t="shared" si="98"/>
        <v>0</v>
      </c>
      <c r="AV32" s="135"/>
      <c r="AW32" s="141"/>
      <c r="AX32" s="133">
        <f t="shared" si="99"/>
        <v>0</v>
      </c>
      <c r="AY32" s="135"/>
      <c r="AZ32" s="141"/>
      <c r="BA32" s="133">
        <f t="shared" si="100"/>
        <v>0</v>
      </c>
      <c r="BB32" s="135"/>
      <c r="BC32" s="141"/>
      <c r="BD32" s="133">
        <f t="shared" si="101"/>
        <v>0</v>
      </c>
      <c r="BE32" s="135"/>
      <c r="BF32" s="141"/>
      <c r="BG32" s="133">
        <f t="shared" si="102"/>
        <v>0</v>
      </c>
      <c r="BH32" s="135"/>
      <c r="BI32" s="141"/>
      <c r="BJ32" s="133">
        <f t="shared" si="103"/>
        <v>0</v>
      </c>
      <c r="BK32" s="135"/>
      <c r="BL32" s="141"/>
      <c r="BM32" s="133">
        <f t="shared" si="104"/>
        <v>0</v>
      </c>
      <c r="BN32" s="135"/>
      <c r="BO32" s="141"/>
      <c r="BP32" s="133">
        <f t="shared" si="105"/>
        <v>0</v>
      </c>
      <c r="BQ32" s="135"/>
      <c r="BR32" s="141"/>
      <c r="BS32" s="133">
        <f t="shared" si="106"/>
        <v>0</v>
      </c>
      <c r="BT32" s="135"/>
      <c r="BU32" s="141"/>
      <c r="BV32" s="133">
        <f t="shared" si="107"/>
        <v>0</v>
      </c>
      <c r="BW32" s="135"/>
      <c r="BX32" s="141"/>
      <c r="BY32" s="133">
        <f t="shared" si="108"/>
        <v>0</v>
      </c>
      <c r="BZ32" s="135"/>
      <c r="CA32" s="141"/>
      <c r="CB32" s="133">
        <f t="shared" si="109"/>
        <v>0</v>
      </c>
      <c r="CC32" s="135"/>
      <c r="CD32" s="141"/>
      <c r="CE32" s="133">
        <f t="shared" si="110"/>
        <v>0</v>
      </c>
      <c r="CF32" s="135"/>
      <c r="CG32" s="141"/>
      <c r="CH32" s="133">
        <f t="shared" si="111"/>
        <v>0</v>
      </c>
      <c r="CI32" s="135"/>
      <c r="CJ32" s="141"/>
      <c r="CK32" s="133">
        <f t="shared" si="112"/>
        <v>0</v>
      </c>
      <c r="CL32" s="135"/>
      <c r="CM32" s="141"/>
      <c r="CN32" s="133">
        <f t="shared" si="113"/>
        <v>0</v>
      </c>
      <c r="CO32" s="135"/>
      <c r="CP32" s="141"/>
      <c r="CQ32" s="133">
        <f t="shared" si="114"/>
        <v>0</v>
      </c>
      <c r="CR32" s="135"/>
      <c r="CS32" s="141"/>
      <c r="CT32" s="133">
        <f t="shared" si="115"/>
        <v>0</v>
      </c>
      <c r="CU32" s="135"/>
      <c r="CV32" s="141"/>
      <c r="CW32" s="133">
        <f t="shared" si="116"/>
        <v>0</v>
      </c>
      <c r="CX32" s="135"/>
      <c r="CY32" s="141"/>
      <c r="CZ32" s="133">
        <f t="shared" si="117"/>
        <v>0</v>
      </c>
      <c r="DA32" s="135"/>
      <c r="DB32" s="141"/>
      <c r="DC32" s="133">
        <f t="shared" si="118"/>
        <v>0</v>
      </c>
      <c r="DD32" s="135"/>
      <c r="DE32" s="141"/>
      <c r="DF32" s="133">
        <f t="shared" si="119"/>
        <v>0</v>
      </c>
      <c r="DG32" s="135"/>
      <c r="DH32" s="141"/>
      <c r="DI32" s="133">
        <f t="shared" si="120"/>
        <v>0</v>
      </c>
      <c r="DJ32" s="135"/>
      <c r="DK32" s="141"/>
      <c r="DL32" s="133">
        <f t="shared" si="121"/>
        <v>0</v>
      </c>
      <c r="DM32" s="135"/>
      <c r="DN32" s="141"/>
      <c r="DO32" s="133">
        <f t="shared" si="122"/>
        <v>0</v>
      </c>
      <c r="DP32" s="135"/>
      <c r="DQ32" s="141"/>
      <c r="DR32" s="133">
        <f t="shared" si="123"/>
        <v>0</v>
      </c>
      <c r="DS32" s="135"/>
      <c r="DT32" s="141"/>
      <c r="DU32" s="133">
        <f t="shared" si="124"/>
        <v>0</v>
      </c>
      <c r="DV32" s="135"/>
      <c r="DW32" s="141"/>
      <c r="DX32" s="133">
        <f t="shared" si="125"/>
        <v>0</v>
      </c>
      <c r="DY32" s="135"/>
      <c r="DZ32" s="141"/>
      <c r="EA32" s="133">
        <f t="shared" si="126"/>
        <v>0</v>
      </c>
      <c r="EB32" s="135"/>
      <c r="EC32" s="141"/>
      <c r="ED32" s="133">
        <f t="shared" si="127"/>
        <v>0</v>
      </c>
      <c r="EE32" s="135"/>
      <c r="EF32" s="141"/>
      <c r="EG32" s="133">
        <f t="shared" si="128"/>
        <v>0</v>
      </c>
      <c r="EH32" s="135"/>
      <c r="EI32" s="141"/>
      <c r="EJ32" s="133">
        <f t="shared" si="129"/>
        <v>0</v>
      </c>
      <c r="EK32" s="135"/>
      <c r="EL32" s="141"/>
      <c r="EM32" s="133">
        <f t="shared" si="130"/>
        <v>0</v>
      </c>
      <c r="EN32" s="135"/>
      <c r="EO32" s="141"/>
      <c r="EP32" s="133">
        <f t="shared" si="131"/>
        <v>0</v>
      </c>
      <c r="EQ32" s="135"/>
      <c r="ER32" s="141"/>
      <c r="ES32" s="133">
        <f t="shared" si="132"/>
        <v>0</v>
      </c>
      <c r="ET32" s="135"/>
      <c r="EU32" s="141"/>
      <c r="EV32" s="133">
        <f t="shared" si="133"/>
        <v>0</v>
      </c>
      <c r="EW32" s="135"/>
      <c r="EX32" s="141"/>
      <c r="EY32" s="133">
        <f t="shared" si="134"/>
        <v>0</v>
      </c>
      <c r="EZ32" s="135"/>
      <c r="FA32" s="141"/>
      <c r="FB32" s="133">
        <f t="shared" si="135"/>
        <v>0</v>
      </c>
      <c r="FC32" s="135"/>
    </row>
    <row r="33" spans="3:159" s="73" customFormat="1" x14ac:dyDescent="0.3">
      <c r="C33" s="186" t="s">
        <v>189</v>
      </c>
      <c r="D33" s="187">
        <v>0</v>
      </c>
      <c r="F33" s="615"/>
      <c r="G33" s="166" t="str">
        <f>CONCATENATE(Resultados!F35,"-",Resultados!K35)</f>
        <v>Serbia-Suiza</v>
      </c>
      <c r="H33" s="167" t="str">
        <f>CONCATENATE(IF(Resultados!H35&gt;Resultados!I35,1,IF(Resultados!H35&lt;Resultados!I35,2,IF(AND(Resultados!H35=Resultados!I35,Resultados!H35&lt;&gt;"",Resultados!I35&lt;&gt;""),"X",0))),"|",Resultados!H35,"-",Resultados!I35)</f>
        <v>0|-</v>
      </c>
      <c r="J33" s="146"/>
      <c r="K33" s="145">
        <f t="shared" si="136"/>
        <v>0</v>
      </c>
      <c r="L33" s="150"/>
      <c r="M33" s="141"/>
      <c r="N33" s="133">
        <f t="shared" si="87"/>
        <v>0</v>
      </c>
      <c r="O33" s="135"/>
      <c r="P33" s="141"/>
      <c r="Q33" s="133">
        <f t="shared" si="88"/>
        <v>0</v>
      </c>
      <c r="R33" s="135"/>
      <c r="S33" s="141"/>
      <c r="T33" s="133">
        <f t="shared" si="89"/>
        <v>0</v>
      </c>
      <c r="U33" s="135"/>
      <c r="V33" s="141"/>
      <c r="W33" s="133">
        <f t="shared" si="90"/>
        <v>0</v>
      </c>
      <c r="X33" s="135"/>
      <c r="Y33" s="141"/>
      <c r="Z33" s="133">
        <f t="shared" si="91"/>
        <v>0</v>
      </c>
      <c r="AA33" s="135"/>
      <c r="AB33" s="141"/>
      <c r="AC33" s="133">
        <f t="shared" si="92"/>
        <v>0</v>
      </c>
      <c r="AD33" s="135"/>
      <c r="AE33" s="141"/>
      <c r="AF33" s="133">
        <f t="shared" si="93"/>
        <v>0</v>
      </c>
      <c r="AG33" s="135"/>
      <c r="AH33" s="141"/>
      <c r="AI33" s="133">
        <f t="shared" si="94"/>
        <v>0</v>
      </c>
      <c r="AJ33" s="135"/>
      <c r="AK33" s="141"/>
      <c r="AL33" s="133">
        <f t="shared" si="95"/>
        <v>0</v>
      </c>
      <c r="AM33" s="135"/>
      <c r="AN33" s="141"/>
      <c r="AO33" s="133">
        <f t="shared" si="96"/>
        <v>0</v>
      </c>
      <c r="AP33" s="135"/>
      <c r="AQ33" s="141"/>
      <c r="AR33" s="133">
        <f t="shared" si="97"/>
        <v>0</v>
      </c>
      <c r="AS33" s="135"/>
      <c r="AT33" s="141"/>
      <c r="AU33" s="133">
        <f t="shared" si="98"/>
        <v>0</v>
      </c>
      <c r="AV33" s="135"/>
      <c r="AW33" s="141"/>
      <c r="AX33" s="133">
        <f t="shared" si="99"/>
        <v>0</v>
      </c>
      <c r="AY33" s="135"/>
      <c r="AZ33" s="141"/>
      <c r="BA33" s="133">
        <f t="shared" si="100"/>
        <v>0</v>
      </c>
      <c r="BB33" s="135"/>
      <c r="BC33" s="141"/>
      <c r="BD33" s="133">
        <f t="shared" si="101"/>
        <v>0</v>
      </c>
      <c r="BE33" s="135"/>
      <c r="BF33" s="141"/>
      <c r="BG33" s="133">
        <f t="shared" si="102"/>
        <v>0</v>
      </c>
      <c r="BH33" s="135"/>
      <c r="BI33" s="141"/>
      <c r="BJ33" s="133">
        <f t="shared" si="103"/>
        <v>0</v>
      </c>
      <c r="BK33" s="135"/>
      <c r="BL33" s="141"/>
      <c r="BM33" s="133">
        <f t="shared" si="104"/>
        <v>0</v>
      </c>
      <c r="BN33" s="135"/>
      <c r="BO33" s="141"/>
      <c r="BP33" s="133">
        <f t="shared" si="105"/>
        <v>0</v>
      </c>
      <c r="BQ33" s="135"/>
      <c r="BR33" s="141"/>
      <c r="BS33" s="133">
        <f t="shared" si="106"/>
        <v>0</v>
      </c>
      <c r="BT33" s="135"/>
      <c r="BU33" s="141"/>
      <c r="BV33" s="133">
        <f t="shared" si="107"/>
        <v>0</v>
      </c>
      <c r="BW33" s="135"/>
      <c r="BX33" s="141"/>
      <c r="BY33" s="133">
        <f t="shared" si="108"/>
        <v>0</v>
      </c>
      <c r="BZ33" s="135"/>
      <c r="CA33" s="141"/>
      <c r="CB33" s="133">
        <f t="shared" si="109"/>
        <v>0</v>
      </c>
      <c r="CC33" s="135"/>
      <c r="CD33" s="141"/>
      <c r="CE33" s="133">
        <f t="shared" si="110"/>
        <v>0</v>
      </c>
      <c r="CF33" s="135"/>
      <c r="CG33" s="141"/>
      <c r="CH33" s="133">
        <f t="shared" si="111"/>
        <v>0</v>
      </c>
      <c r="CI33" s="135"/>
      <c r="CJ33" s="141"/>
      <c r="CK33" s="133">
        <f t="shared" si="112"/>
        <v>0</v>
      </c>
      <c r="CL33" s="135"/>
      <c r="CM33" s="141"/>
      <c r="CN33" s="133">
        <f t="shared" si="113"/>
        <v>0</v>
      </c>
      <c r="CO33" s="135"/>
      <c r="CP33" s="141"/>
      <c r="CQ33" s="133">
        <f t="shared" si="114"/>
        <v>0</v>
      </c>
      <c r="CR33" s="135"/>
      <c r="CS33" s="141"/>
      <c r="CT33" s="133">
        <f t="shared" si="115"/>
        <v>0</v>
      </c>
      <c r="CU33" s="135"/>
      <c r="CV33" s="141"/>
      <c r="CW33" s="133">
        <f t="shared" si="116"/>
        <v>0</v>
      </c>
      <c r="CX33" s="135"/>
      <c r="CY33" s="141"/>
      <c r="CZ33" s="133">
        <f t="shared" si="117"/>
        <v>0</v>
      </c>
      <c r="DA33" s="135"/>
      <c r="DB33" s="141"/>
      <c r="DC33" s="133">
        <f t="shared" si="118"/>
        <v>0</v>
      </c>
      <c r="DD33" s="135"/>
      <c r="DE33" s="141"/>
      <c r="DF33" s="133">
        <f t="shared" si="119"/>
        <v>0</v>
      </c>
      <c r="DG33" s="135"/>
      <c r="DH33" s="141"/>
      <c r="DI33" s="133">
        <f t="shared" si="120"/>
        <v>0</v>
      </c>
      <c r="DJ33" s="135"/>
      <c r="DK33" s="141"/>
      <c r="DL33" s="133">
        <f t="shared" si="121"/>
        <v>0</v>
      </c>
      <c r="DM33" s="135"/>
      <c r="DN33" s="141"/>
      <c r="DO33" s="133">
        <f t="shared" si="122"/>
        <v>0</v>
      </c>
      <c r="DP33" s="135"/>
      <c r="DQ33" s="141"/>
      <c r="DR33" s="133">
        <f t="shared" si="123"/>
        <v>0</v>
      </c>
      <c r="DS33" s="135"/>
      <c r="DT33" s="141"/>
      <c r="DU33" s="133">
        <f t="shared" si="124"/>
        <v>0</v>
      </c>
      <c r="DV33" s="135"/>
      <c r="DW33" s="141"/>
      <c r="DX33" s="133">
        <f t="shared" si="125"/>
        <v>0</v>
      </c>
      <c r="DY33" s="135"/>
      <c r="DZ33" s="141"/>
      <c r="EA33" s="133">
        <f t="shared" si="126"/>
        <v>0</v>
      </c>
      <c r="EB33" s="135"/>
      <c r="EC33" s="141"/>
      <c r="ED33" s="133">
        <f t="shared" si="127"/>
        <v>0</v>
      </c>
      <c r="EE33" s="135"/>
      <c r="EF33" s="141"/>
      <c r="EG33" s="133">
        <f t="shared" si="128"/>
        <v>0</v>
      </c>
      <c r="EH33" s="135"/>
      <c r="EI33" s="141"/>
      <c r="EJ33" s="133">
        <f t="shared" si="129"/>
        <v>0</v>
      </c>
      <c r="EK33" s="135"/>
      <c r="EL33" s="141"/>
      <c r="EM33" s="133">
        <f t="shared" si="130"/>
        <v>0</v>
      </c>
      <c r="EN33" s="135"/>
      <c r="EO33" s="141"/>
      <c r="EP33" s="133">
        <f t="shared" si="131"/>
        <v>0</v>
      </c>
      <c r="EQ33" s="135"/>
      <c r="ER33" s="141"/>
      <c r="ES33" s="133">
        <f t="shared" si="132"/>
        <v>0</v>
      </c>
      <c r="ET33" s="135"/>
      <c r="EU33" s="141"/>
      <c r="EV33" s="133">
        <f t="shared" si="133"/>
        <v>0</v>
      </c>
      <c r="EW33" s="135"/>
      <c r="EX33" s="141"/>
      <c r="EY33" s="133">
        <f t="shared" si="134"/>
        <v>0</v>
      </c>
      <c r="EZ33" s="135"/>
      <c r="FA33" s="141"/>
      <c r="FB33" s="133">
        <f t="shared" si="135"/>
        <v>0</v>
      </c>
      <c r="FC33" s="135"/>
    </row>
    <row r="34" spans="3:159" s="73" customFormat="1" x14ac:dyDescent="0.3">
      <c r="C34" s="186" t="s">
        <v>190</v>
      </c>
      <c r="D34" s="187">
        <v>0</v>
      </c>
      <c r="F34" s="615"/>
      <c r="G34" s="166" t="str">
        <f>CONCATENATE(Resultados!F36,"-",Resultados!K36)</f>
        <v>Serbia-Brasil</v>
      </c>
      <c r="H34" s="167" t="str">
        <f>CONCATENATE(IF(Resultados!H36&gt;Resultados!I36,1,IF(Resultados!H36&lt;Resultados!I36,2,IF(AND(Resultados!H36=Resultados!I36,Resultados!H36&lt;&gt;"",Resultados!I36&lt;&gt;""),"X",0))),"|",Resultados!H36,"-",Resultados!I36)</f>
        <v>0|-</v>
      </c>
      <c r="J34" s="146"/>
      <c r="K34" s="145">
        <f t="shared" si="136"/>
        <v>0</v>
      </c>
      <c r="L34" s="150"/>
      <c r="M34" s="141"/>
      <c r="N34" s="133">
        <f t="shared" si="87"/>
        <v>0</v>
      </c>
      <c r="O34" s="135"/>
      <c r="P34" s="141"/>
      <c r="Q34" s="133">
        <f t="shared" si="88"/>
        <v>0</v>
      </c>
      <c r="R34" s="135"/>
      <c r="S34" s="141"/>
      <c r="T34" s="133">
        <f t="shared" si="89"/>
        <v>0</v>
      </c>
      <c r="U34" s="135"/>
      <c r="V34" s="141"/>
      <c r="W34" s="133">
        <f t="shared" si="90"/>
        <v>0</v>
      </c>
      <c r="X34" s="135"/>
      <c r="Y34" s="141"/>
      <c r="Z34" s="133">
        <f t="shared" si="91"/>
        <v>0</v>
      </c>
      <c r="AA34" s="135"/>
      <c r="AB34" s="141"/>
      <c r="AC34" s="133">
        <f t="shared" si="92"/>
        <v>0</v>
      </c>
      <c r="AD34" s="135"/>
      <c r="AE34" s="141"/>
      <c r="AF34" s="133">
        <f t="shared" si="93"/>
        <v>0</v>
      </c>
      <c r="AG34" s="135"/>
      <c r="AH34" s="141"/>
      <c r="AI34" s="133">
        <f t="shared" si="94"/>
        <v>0</v>
      </c>
      <c r="AJ34" s="135"/>
      <c r="AK34" s="141"/>
      <c r="AL34" s="133">
        <f t="shared" si="95"/>
        <v>0</v>
      </c>
      <c r="AM34" s="135"/>
      <c r="AN34" s="141"/>
      <c r="AO34" s="133">
        <f t="shared" si="96"/>
        <v>0</v>
      </c>
      <c r="AP34" s="135"/>
      <c r="AQ34" s="141"/>
      <c r="AR34" s="133">
        <f t="shared" si="97"/>
        <v>0</v>
      </c>
      <c r="AS34" s="135"/>
      <c r="AT34" s="141"/>
      <c r="AU34" s="133">
        <f t="shared" si="98"/>
        <v>0</v>
      </c>
      <c r="AV34" s="135"/>
      <c r="AW34" s="141"/>
      <c r="AX34" s="133">
        <f t="shared" si="99"/>
        <v>0</v>
      </c>
      <c r="AY34" s="135"/>
      <c r="AZ34" s="141"/>
      <c r="BA34" s="133">
        <f t="shared" si="100"/>
        <v>0</v>
      </c>
      <c r="BB34" s="135"/>
      <c r="BC34" s="141"/>
      <c r="BD34" s="133">
        <f t="shared" si="101"/>
        <v>0</v>
      </c>
      <c r="BE34" s="135"/>
      <c r="BF34" s="141"/>
      <c r="BG34" s="133">
        <f t="shared" si="102"/>
        <v>0</v>
      </c>
      <c r="BH34" s="135"/>
      <c r="BI34" s="141"/>
      <c r="BJ34" s="133">
        <f t="shared" si="103"/>
        <v>0</v>
      </c>
      <c r="BK34" s="135"/>
      <c r="BL34" s="141"/>
      <c r="BM34" s="133">
        <f t="shared" si="104"/>
        <v>0</v>
      </c>
      <c r="BN34" s="135"/>
      <c r="BO34" s="141"/>
      <c r="BP34" s="133">
        <f t="shared" si="105"/>
        <v>0</v>
      </c>
      <c r="BQ34" s="135"/>
      <c r="BR34" s="141"/>
      <c r="BS34" s="133">
        <f t="shared" si="106"/>
        <v>0</v>
      </c>
      <c r="BT34" s="135"/>
      <c r="BU34" s="141"/>
      <c r="BV34" s="133">
        <f t="shared" si="107"/>
        <v>0</v>
      </c>
      <c r="BW34" s="135"/>
      <c r="BX34" s="141"/>
      <c r="BY34" s="133">
        <f t="shared" si="108"/>
        <v>0</v>
      </c>
      <c r="BZ34" s="135"/>
      <c r="CA34" s="141"/>
      <c r="CB34" s="133">
        <f t="shared" si="109"/>
        <v>0</v>
      </c>
      <c r="CC34" s="135"/>
      <c r="CD34" s="141"/>
      <c r="CE34" s="133">
        <f t="shared" si="110"/>
        <v>0</v>
      </c>
      <c r="CF34" s="135"/>
      <c r="CG34" s="141"/>
      <c r="CH34" s="133">
        <f t="shared" si="111"/>
        <v>0</v>
      </c>
      <c r="CI34" s="135"/>
      <c r="CJ34" s="141"/>
      <c r="CK34" s="133">
        <f t="shared" si="112"/>
        <v>0</v>
      </c>
      <c r="CL34" s="135"/>
      <c r="CM34" s="141"/>
      <c r="CN34" s="133">
        <f t="shared" si="113"/>
        <v>0</v>
      </c>
      <c r="CO34" s="135"/>
      <c r="CP34" s="141"/>
      <c r="CQ34" s="133">
        <f t="shared" si="114"/>
        <v>0</v>
      </c>
      <c r="CR34" s="135"/>
      <c r="CS34" s="141"/>
      <c r="CT34" s="133">
        <f t="shared" si="115"/>
        <v>0</v>
      </c>
      <c r="CU34" s="135"/>
      <c r="CV34" s="141"/>
      <c r="CW34" s="133">
        <f t="shared" si="116"/>
        <v>0</v>
      </c>
      <c r="CX34" s="135"/>
      <c r="CY34" s="141"/>
      <c r="CZ34" s="133">
        <f t="shared" si="117"/>
        <v>0</v>
      </c>
      <c r="DA34" s="135"/>
      <c r="DB34" s="141"/>
      <c r="DC34" s="133">
        <f t="shared" si="118"/>
        <v>0</v>
      </c>
      <c r="DD34" s="135"/>
      <c r="DE34" s="141"/>
      <c r="DF34" s="133">
        <f t="shared" si="119"/>
        <v>0</v>
      </c>
      <c r="DG34" s="135"/>
      <c r="DH34" s="141"/>
      <c r="DI34" s="133">
        <f t="shared" si="120"/>
        <v>0</v>
      </c>
      <c r="DJ34" s="135"/>
      <c r="DK34" s="141"/>
      <c r="DL34" s="133">
        <f t="shared" si="121"/>
        <v>0</v>
      </c>
      <c r="DM34" s="135"/>
      <c r="DN34" s="141"/>
      <c r="DO34" s="133">
        <f t="shared" si="122"/>
        <v>0</v>
      </c>
      <c r="DP34" s="135"/>
      <c r="DQ34" s="141"/>
      <c r="DR34" s="133">
        <f t="shared" si="123"/>
        <v>0</v>
      </c>
      <c r="DS34" s="135"/>
      <c r="DT34" s="141"/>
      <c r="DU34" s="133">
        <f t="shared" si="124"/>
        <v>0</v>
      </c>
      <c r="DV34" s="135"/>
      <c r="DW34" s="141"/>
      <c r="DX34" s="133">
        <f t="shared" si="125"/>
        <v>0</v>
      </c>
      <c r="DY34" s="135"/>
      <c r="DZ34" s="141"/>
      <c r="EA34" s="133">
        <f t="shared" si="126"/>
        <v>0</v>
      </c>
      <c r="EB34" s="135"/>
      <c r="EC34" s="141"/>
      <c r="ED34" s="133">
        <f t="shared" si="127"/>
        <v>0</v>
      </c>
      <c r="EE34" s="135"/>
      <c r="EF34" s="141"/>
      <c r="EG34" s="133">
        <f t="shared" si="128"/>
        <v>0</v>
      </c>
      <c r="EH34" s="135"/>
      <c r="EI34" s="141"/>
      <c r="EJ34" s="133">
        <f t="shared" si="129"/>
        <v>0</v>
      </c>
      <c r="EK34" s="135"/>
      <c r="EL34" s="141"/>
      <c r="EM34" s="133">
        <f t="shared" si="130"/>
        <v>0</v>
      </c>
      <c r="EN34" s="135"/>
      <c r="EO34" s="141"/>
      <c r="EP34" s="133">
        <f t="shared" si="131"/>
        <v>0</v>
      </c>
      <c r="EQ34" s="135"/>
      <c r="ER34" s="141"/>
      <c r="ES34" s="133">
        <f t="shared" si="132"/>
        <v>0</v>
      </c>
      <c r="ET34" s="135"/>
      <c r="EU34" s="141"/>
      <c r="EV34" s="133">
        <f t="shared" si="133"/>
        <v>0</v>
      </c>
      <c r="EW34" s="135"/>
      <c r="EX34" s="141"/>
      <c r="EY34" s="133">
        <f t="shared" si="134"/>
        <v>0</v>
      </c>
      <c r="EZ34" s="135"/>
      <c r="FA34" s="141"/>
      <c r="FB34" s="133">
        <f t="shared" si="135"/>
        <v>0</v>
      </c>
      <c r="FC34" s="135"/>
    </row>
    <row r="35" spans="3:159" s="73" customFormat="1" x14ac:dyDescent="0.3">
      <c r="C35" s="186" t="s">
        <v>188</v>
      </c>
      <c r="D35" s="187">
        <v>0</v>
      </c>
      <c r="F35" s="639"/>
      <c r="G35" s="166" t="str">
        <f>CONCATENATE(Resultados!F37,"-",Resultados!K37)</f>
        <v>Suiza-Costa Rica</v>
      </c>
      <c r="H35" s="167" t="str">
        <f>CONCATENATE(IF(Resultados!H37&gt;Resultados!I37,1,IF(Resultados!H37&lt;Resultados!I37,2,IF(AND(Resultados!H37=Resultados!I37,Resultados!H37&lt;&gt;"",Resultados!I37&lt;&gt;""),"X",0))),"|",Resultados!H37,"-",Resultados!I37)</f>
        <v>0|-</v>
      </c>
      <c r="J35" s="146"/>
      <c r="K35" s="145">
        <f t="shared" si="136"/>
        <v>0</v>
      </c>
      <c r="L35" s="150"/>
      <c r="M35" s="141"/>
      <c r="N35" s="133">
        <f t="shared" si="87"/>
        <v>0</v>
      </c>
      <c r="O35" s="135"/>
      <c r="P35" s="141"/>
      <c r="Q35" s="133">
        <f t="shared" si="88"/>
        <v>0</v>
      </c>
      <c r="R35" s="135"/>
      <c r="S35" s="141"/>
      <c r="T35" s="133">
        <f t="shared" si="89"/>
        <v>0</v>
      </c>
      <c r="U35" s="135"/>
      <c r="V35" s="141"/>
      <c r="W35" s="133">
        <f t="shared" si="90"/>
        <v>0</v>
      </c>
      <c r="X35" s="135"/>
      <c r="Y35" s="141"/>
      <c r="Z35" s="133">
        <f t="shared" si="91"/>
        <v>0</v>
      </c>
      <c r="AA35" s="135"/>
      <c r="AB35" s="141"/>
      <c r="AC35" s="133">
        <f t="shared" si="92"/>
        <v>0</v>
      </c>
      <c r="AD35" s="135"/>
      <c r="AE35" s="141"/>
      <c r="AF35" s="133">
        <f t="shared" si="93"/>
        <v>0</v>
      </c>
      <c r="AG35" s="135"/>
      <c r="AH35" s="141"/>
      <c r="AI35" s="133">
        <f t="shared" si="94"/>
        <v>0</v>
      </c>
      <c r="AJ35" s="135"/>
      <c r="AK35" s="141"/>
      <c r="AL35" s="133">
        <f t="shared" si="95"/>
        <v>0</v>
      </c>
      <c r="AM35" s="135"/>
      <c r="AN35" s="141"/>
      <c r="AO35" s="133">
        <f t="shared" si="96"/>
        <v>0</v>
      </c>
      <c r="AP35" s="135"/>
      <c r="AQ35" s="141"/>
      <c r="AR35" s="133">
        <f t="shared" si="97"/>
        <v>0</v>
      </c>
      <c r="AS35" s="135"/>
      <c r="AT35" s="141"/>
      <c r="AU35" s="133">
        <f t="shared" si="98"/>
        <v>0</v>
      </c>
      <c r="AV35" s="135"/>
      <c r="AW35" s="141"/>
      <c r="AX35" s="133">
        <f t="shared" si="99"/>
        <v>0</v>
      </c>
      <c r="AY35" s="135"/>
      <c r="AZ35" s="141"/>
      <c r="BA35" s="133">
        <f t="shared" si="100"/>
        <v>0</v>
      </c>
      <c r="BB35" s="135"/>
      <c r="BC35" s="141"/>
      <c r="BD35" s="133">
        <f t="shared" si="101"/>
        <v>0</v>
      </c>
      <c r="BE35" s="135"/>
      <c r="BF35" s="141"/>
      <c r="BG35" s="133">
        <f t="shared" si="102"/>
        <v>0</v>
      </c>
      <c r="BH35" s="135"/>
      <c r="BI35" s="141"/>
      <c r="BJ35" s="133">
        <f t="shared" si="103"/>
        <v>0</v>
      </c>
      <c r="BK35" s="135"/>
      <c r="BL35" s="141"/>
      <c r="BM35" s="133">
        <f t="shared" si="104"/>
        <v>0</v>
      </c>
      <c r="BN35" s="135"/>
      <c r="BO35" s="141"/>
      <c r="BP35" s="133">
        <f t="shared" si="105"/>
        <v>0</v>
      </c>
      <c r="BQ35" s="135"/>
      <c r="BR35" s="141"/>
      <c r="BS35" s="133">
        <f t="shared" si="106"/>
        <v>0</v>
      </c>
      <c r="BT35" s="135"/>
      <c r="BU35" s="141"/>
      <c r="BV35" s="133">
        <f t="shared" si="107"/>
        <v>0</v>
      </c>
      <c r="BW35" s="135"/>
      <c r="BX35" s="141"/>
      <c r="BY35" s="133">
        <f t="shared" si="108"/>
        <v>0</v>
      </c>
      <c r="BZ35" s="135"/>
      <c r="CA35" s="141"/>
      <c r="CB35" s="133">
        <f t="shared" si="109"/>
        <v>0</v>
      </c>
      <c r="CC35" s="135"/>
      <c r="CD35" s="141"/>
      <c r="CE35" s="133">
        <f t="shared" si="110"/>
        <v>0</v>
      </c>
      <c r="CF35" s="135"/>
      <c r="CG35" s="141"/>
      <c r="CH35" s="133">
        <f t="shared" si="111"/>
        <v>0</v>
      </c>
      <c r="CI35" s="135"/>
      <c r="CJ35" s="141"/>
      <c r="CK35" s="133">
        <f t="shared" si="112"/>
        <v>0</v>
      </c>
      <c r="CL35" s="135"/>
      <c r="CM35" s="141"/>
      <c r="CN35" s="133">
        <f t="shared" si="113"/>
        <v>0</v>
      </c>
      <c r="CO35" s="135"/>
      <c r="CP35" s="141"/>
      <c r="CQ35" s="133">
        <f t="shared" si="114"/>
        <v>0</v>
      </c>
      <c r="CR35" s="135"/>
      <c r="CS35" s="141"/>
      <c r="CT35" s="133">
        <f t="shared" si="115"/>
        <v>0</v>
      </c>
      <c r="CU35" s="135"/>
      <c r="CV35" s="141"/>
      <c r="CW35" s="133">
        <f t="shared" si="116"/>
        <v>0</v>
      </c>
      <c r="CX35" s="135"/>
      <c r="CY35" s="141"/>
      <c r="CZ35" s="133">
        <f t="shared" si="117"/>
        <v>0</v>
      </c>
      <c r="DA35" s="135"/>
      <c r="DB35" s="141"/>
      <c r="DC35" s="133">
        <f t="shared" si="118"/>
        <v>0</v>
      </c>
      <c r="DD35" s="135"/>
      <c r="DE35" s="141"/>
      <c r="DF35" s="133">
        <f t="shared" si="119"/>
        <v>0</v>
      </c>
      <c r="DG35" s="135"/>
      <c r="DH35" s="141"/>
      <c r="DI35" s="133">
        <f t="shared" si="120"/>
        <v>0</v>
      </c>
      <c r="DJ35" s="135"/>
      <c r="DK35" s="141"/>
      <c r="DL35" s="133">
        <f t="shared" si="121"/>
        <v>0</v>
      </c>
      <c r="DM35" s="135"/>
      <c r="DN35" s="141"/>
      <c r="DO35" s="133">
        <f t="shared" si="122"/>
        <v>0</v>
      </c>
      <c r="DP35" s="135"/>
      <c r="DQ35" s="141"/>
      <c r="DR35" s="133">
        <f t="shared" si="123"/>
        <v>0</v>
      </c>
      <c r="DS35" s="135"/>
      <c r="DT35" s="141"/>
      <c r="DU35" s="133">
        <f t="shared" si="124"/>
        <v>0</v>
      </c>
      <c r="DV35" s="135"/>
      <c r="DW35" s="141"/>
      <c r="DX35" s="133">
        <f t="shared" si="125"/>
        <v>0</v>
      </c>
      <c r="DY35" s="135"/>
      <c r="DZ35" s="141"/>
      <c r="EA35" s="133">
        <f t="shared" si="126"/>
        <v>0</v>
      </c>
      <c r="EB35" s="135"/>
      <c r="EC35" s="141"/>
      <c r="ED35" s="133">
        <f t="shared" si="127"/>
        <v>0</v>
      </c>
      <c r="EE35" s="135"/>
      <c r="EF35" s="141"/>
      <c r="EG35" s="133">
        <f t="shared" si="128"/>
        <v>0</v>
      </c>
      <c r="EH35" s="135"/>
      <c r="EI35" s="141"/>
      <c r="EJ35" s="133">
        <f t="shared" si="129"/>
        <v>0</v>
      </c>
      <c r="EK35" s="135"/>
      <c r="EL35" s="141"/>
      <c r="EM35" s="133">
        <f t="shared" si="130"/>
        <v>0</v>
      </c>
      <c r="EN35" s="135"/>
      <c r="EO35" s="141"/>
      <c r="EP35" s="133">
        <f t="shared" si="131"/>
        <v>0</v>
      </c>
      <c r="EQ35" s="135"/>
      <c r="ER35" s="141"/>
      <c r="ES35" s="133">
        <f t="shared" si="132"/>
        <v>0</v>
      </c>
      <c r="ET35" s="135"/>
      <c r="EU35" s="141"/>
      <c r="EV35" s="133">
        <f t="shared" si="133"/>
        <v>0</v>
      </c>
      <c r="EW35" s="135"/>
      <c r="EX35" s="141"/>
      <c r="EY35" s="133">
        <f t="shared" si="134"/>
        <v>0</v>
      </c>
      <c r="EZ35" s="135"/>
      <c r="FA35" s="141"/>
      <c r="FB35" s="133">
        <f t="shared" si="135"/>
        <v>0</v>
      </c>
      <c r="FC35" s="135"/>
    </row>
    <row r="36" spans="3:159" s="73" customFormat="1" x14ac:dyDescent="0.3">
      <c r="C36" s="186" t="s">
        <v>191</v>
      </c>
      <c r="D36" s="187">
        <v>0</v>
      </c>
      <c r="F36" s="616" t="s">
        <v>5</v>
      </c>
      <c r="G36" s="166" t="str">
        <f>CONCATENATE(Resultados!F39,"-",Resultados!K39)</f>
        <v>Alemania-México</v>
      </c>
      <c r="H36" s="167" t="str">
        <f>CONCATENATE(IF(Resultados!H39&gt;Resultados!I39,1,IF(Resultados!H39&lt;Resultados!I39,2,IF(AND(Resultados!H39=Resultados!I39,Resultados!H39&lt;&gt;"",Resultados!I39&lt;&gt;""),"X",0))),"|",Resultados!H39,"-",Resultados!I39)</f>
        <v>0|-</v>
      </c>
      <c r="J36" s="146"/>
      <c r="K36" s="145">
        <f t="shared" si="136"/>
        <v>0</v>
      </c>
      <c r="L36" s="150"/>
      <c r="M36" s="141"/>
      <c r="N36" s="133">
        <f t="shared" si="87"/>
        <v>0</v>
      </c>
      <c r="O36" s="135"/>
      <c r="P36" s="141"/>
      <c r="Q36" s="133">
        <f t="shared" si="88"/>
        <v>0</v>
      </c>
      <c r="R36" s="135"/>
      <c r="S36" s="141"/>
      <c r="T36" s="133">
        <f t="shared" si="89"/>
        <v>0</v>
      </c>
      <c r="U36" s="135"/>
      <c r="V36" s="141"/>
      <c r="W36" s="133">
        <f t="shared" si="90"/>
        <v>0</v>
      </c>
      <c r="X36" s="135"/>
      <c r="Y36" s="141"/>
      <c r="Z36" s="133">
        <f t="shared" si="91"/>
        <v>0</v>
      </c>
      <c r="AA36" s="135"/>
      <c r="AB36" s="141"/>
      <c r="AC36" s="133">
        <f t="shared" si="92"/>
        <v>0</v>
      </c>
      <c r="AD36" s="135"/>
      <c r="AE36" s="141"/>
      <c r="AF36" s="133">
        <f t="shared" si="93"/>
        <v>0</v>
      </c>
      <c r="AG36" s="135"/>
      <c r="AH36" s="141"/>
      <c r="AI36" s="133">
        <f t="shared" si="94"/>
        <v>0</v>
      </c>
      <c r="AJ36" s="135"/>
      <c r="AK36" s="141"/>
      <c r="AL36" s="133">
        <f t="shared" si="95"/>
        <v>0</v>
      </c>
      <c r="AM36" s="135"/>
      <c r="AN36" s="141"/>
      <c r="AO36" s="133">
        <f t="shared" si="96"/>
        <v>0</v>
      </c>
      <c r="AP36" s="135"/>
      <c r="AQ36" s="141"/>
      <c r="AR36" s="133">
        <f t="shared" si="97"/>
        <v>0</v>
      </c>
      <c r="AS36" s="135"/>
      <c r="AT36" s="141"/>
      <c r="AU36" s="133">
        <f t="shared" si="98"/>
        <v>0</v>
      </c>
      <c r="AV36" s="135"/>
      <c r="AW36" s="141"/>
      <c r="AX36" s="133">
        <f t="shared" si="99"/>
        <v>0</v>
      </c>
      <c r="AY36" s="135"/>
      <c r="AZ36" s="141"/>
      <c r="BA36" s="133">
        <f t="shared" si="100"/>
        <v>0</v>
      </c>
      <c r="BB36" s="135"/>
      <c r="BC36" s="141"/>
      <c r="BD36" s="133">
        <f t="shared" si="101"/>
        <v>0</v>
      </c>
      <c r="BE36" s="135"/>
      <c r="BF36" s="141"/>
      <c r="BG36" s="133">
        <f t="shared" si="102"/>
        <v>0</v>
      </c>
      <c r="BH36" s="135"/>
      <c r="BI36" s="141"/>
      <c r="BJ36" s="133">
        <f t="shared" si="103"/>
        <v>0</v>
      </c>
      <c r="BK36" s="135"/>
      <c r="BL36" s="141"/>
      <c r="BM36" s="133">
        <f t="shared" si="104"/>
        <v>0</v>
      </c>
      <c r="BN36" s="135"/>
      <c r="BO36" s="141"/>
      <c r="BP36" s="133">
        <f t="shared" si="105"/>
        <v>0</v>
      </c>
      <c r="BQ36" s="135"/>
      <c r="BR36" s="141"/>
      <c r="BS36" s="133">
        <f t="shared" si="106"/>
        <v>0</v>
      </c>
      <c r="BT36" s="135"/>
      <c r="BU36" s="141"/>
      <c r="BV36" s="133">
        <f t="shared" si="107"/>
        <v>0</v>
      </c>
      <c r="BW36" s="135"/>
      <c r="BX36" s="141"/>
      <c r="BY36" s="133">
        <f t="shared" si="108"/>
        <v>0</v>
      </c>
      <c r="BZ36" s="135"/>
      <c r="CA36" s="141"/>
      <c r="CB36" s="133">
        <f t="shared" si="109"/>
        <v>0</v>
      </c>
      <c r="CC36" s="135"/>
      <c r="CD36" s="141"/>
      <c r="CE36" s="133">
        <f t="shared" si="110"/>
        <v>0</v>
      </c>
      <c r="CF36" s="135"/>
      <c r="CG36" s="141"/>
      <c r="CH36" s="133">
        <f t="shared" si="111"/>
        <v>0</v>
      </c>
      <c r="CI36" s="135"/>
      <c r="CJ36" s="141"/>
      <c r="CK36" s="133">
        <f t="shared" si="112"/>
        <v>0</v>
      </c>
      <c r="CL36" s="135"/>
      <c r="CM36" s="141"/>
      <c r="CN36" s="133">
        <f t="shared" si="113"/>
        <v>0</v>
      </c>
      <c r="CO36" s="135"/>
      <c r="CP36" s="141"/>
      <c r="CQ36" s="133">
        <f t="shared" si="114"/>
        <v>0</v>
      </c>
      <c r="CR36" s="135"/>
      <c r="CS36" s="141"/>
      <c r="CT36" s="133">
        <f t="shared" si="115"/>
        <v>0</v>
      </c>
      <c r="CU36" s="135"/>
      <c r="CV36" s="141"/>
      <c r="CW36" s="133">
        <f t="shared" si="116"/>
        <v>0</v>
      </c>
      <c r="CX36" s="135"/>
      <c r="CY36" s="141"/>
      <c r="CZ36" s="133">
        <f t="shared" si="117"/>
        <v>0</v>
      </c>
      <c r="DA36" s="135"/>
      <c r="DB36" s="141"/>
      <c r="DC36" s="133">
        <f t="shared" si="118"/>
        <v>0</v>
      </c>
      <c r="DD36" s="135"/>
      <c r="DE36" s="141"/>
      <c r="DF36" s="133">
        <f t="shared" si="119"/>
        <v>0</v>
      </c>
      <c r="DG36" s="135"/>
      <c r="DH36" s="141"/>
      <c r="DI36" s="133">
        <f t="shared" si="120"/>
        <v>0</v>
      </c>
      <c r="DJ36" s="135"/>
      <c r="DK36" s="141"/>
      <c r="DL36" s="133">
        <f t="shared" si="121"/>
        <v>0</v>
      </c>
      <c r="DM36" s="135"/>
      <c r="DN36" s="141"/>
      <c r="DO36" s="133">
        <f t="shared" si="122"/>
        <v>0</v>
      </c>
      <c r="DP36" s="135"/>
      <c r="DQ36" s="141"/>
      <c r="DR36" s="133">
        <f t="shared" si="123"/>
        <v>0</v>
      </c>
      <c r="DS36" s="135"/>
      <c r="DT36" s="141"/>
      <c r="DU36" s="133">
        <f t="shared" si="124"/>
        <v>0</v>
      </c>
      <c r="DV36" s="135"/>
      <c r="DW36" s="141"/>
      <c r="DX36" s="133">
        <f t="shared" si="125"/>
        <v>0</v>
      </c>
      <c r="DY36" s="135"/>
      <c r="DZ36" s="141"/>
      <c r="EA36" s="133">
        <f t="shared" si="126"/>
        <v>0</v>
      </c>
      <c r="EB36" s="135"/>
      <c r="EC36" s="141"/>
      <c r="ED36" s="133">
        <f t="shared" si="127"/>
        <v>0</v>
      </c>
      <c r="EE36" s="135"/>
      <c r="EF36" s="141"/>
      <c r="EG36" s="133">
        <f t="shared" si="128"/>
        <v>0</v>
      </c>
      <c r="EH36" s="135"/>
      <c r="EI36" s="141"/>
      <c r="EJ36" s="133">
        <f t="shared" si="129"/>
        <v>0</v>
      </c>
      <c r="EK36" s="135"/>
      <c r="EL36" s="141"/>
      <c r="EM36" s="133">
        <f t="shared" si="130"/>
        <v>0</v>
      </c>
      <c r="EN36" s="135"/>
      <c r="EO36" s="141"/>
      <c r="EP36" s="133">
        <f t="shared" si="131"/>
        <v>0</v>
      </c>
      <c r="EQ36" s="135"/>
      <c r="ER36" s="141"/>
      <c r="ES36" s="133">
        <f t="shared" si="132"/>
        <v>0</v>
      </c>
      <c r="ET36" s="135"/>
      <c r="EU36" s="141"/>
      <c r="EV36" s="133">
        <f t="shared" si="133"/>
        <v>0</v>
      </c>
      <c r="EW36" s="135"/>
      <c r="EX36" s="141"/>
      <c r="EY36" s="133">
        <f t="shared" si="134"/>
        <v>0</v>
      </c>
      <c r="EZ36" s="135"/>
      <c r="FA36" s="141"/>
      <c r="FB36" s="133">
        <f t="shared" si="135"/>
        <v>0</v>
      </c>
      <c r="FC36" s="135"/>
    </row>
    <row r="37" spans="3:159" s="73" customFormat="1" x14ac:dyDescent="0.3">
      <c r="C37" s="186" t="s">
        <v>192</v>
      </c>
      <c r="D37" s="187">
        <v>0</v>
      </c>
      <c r="F37" s="617"/>
      <c r="G37" s="166" t="str">
        <f>CONCATENATE(Resultados!F40,"-",Resultados!K40)</f>
        <v>Suecia-Rep. de Corea</v>
      </c>
      <c r="H37" s="167" t="str">
        <f>CONCATENATE(IF(Resultados!H40&gt;Resultados!I40,1,IF(Resultados!H40&lt;Resultados!I40,2,IF(AND(Resultados!H40=Resultados!I40,Resultados!H40&lt;&gt;"",Resultados!I40&lt;&gt;""),"X",0))),"|",Resultados!H40,"-",Resultados!I40)</f>
        <v>0|-</v>
      </c>
      <c r="J37" s="146"/>
      <c r="K37" s="145">
        <f t="shared" si="136"/>
        <v>0</v>
      </c>
      <c r="L37" s="150"/>
      <c r="M37" s="141"/>
      <c r="N37" s="133">
        <f t="shared" si="87"/>
        <v>0</v>
      </c>
      <c r="O37" s="135"/>
      <c r="P37" s="141"/>
      <c r="Q37" s="133">
        <f t="shared" si="88"/>
        <v>0</v>
      </c>
      <c r="R37" s="135"/>
      <c r="S37" s="141"/>
      <c r="T37" s="133">
        <f t="shared" si="89"/>
        <v>0</v>
      </c>
      <c r="U37" s="135"/>
      <c r="V37" s="141"/>
      <c r="W37" s="133">
        <f t="shared" si="90"/>
        <v>0</v>
      </c>
      <c r="X37" s="135"/>
      <c r="Y37" s="141"/>
      <c r="Z37" s="133">
        <f t="shared" si="91"/>
        <v>0</v>
      </c>
      <c r="AA37" s="135"/>
      <c r="AB37" s="141"/>
      <c r="AC37" s="133">
        <f t="shared" si="92"/>
        <v>0</v>
      </c>
      <c r="AD37" s="135"/>
      <c r="AE37" s="141"/>
      <c r="AF37" s="133">
        <f t="shared" si="93"/>
        <v>0</v>
      </c>
      <c r="AG37" s="135"/>
      <c r="AH37" s="141"/>
      <c r="AI37" s="133">
        <f t="shared" si="94"/>
        <v>0</v>
      </c>
      <c r="AJ37" s="135"/>
      <c r="AK37" s="141"/>
      <c r="AL37" s="133">
        <f t="shared" si="95"/>
        <v>0</v>
      </c>
      <c r="AM37" s="135"/>
      <c r="AN37" s="141"/>
      <c r="AO37" s="133">
        <f t="shared" si="96"/>
        <v>0</v>
      </c>
      <c r="AP37" s="135"/>
      <c r="AQ37" s="141"/>
      <c r="AR37" s="133">
        <f t="shared" si="97"/>
        <v>0</v>
      </c>
      <c r="AS37" s="135"/>
      <c r="AT37" s="141"/>
      <c r="AU37" s="133">
        <f t="shared" si="98"/>
        <v>0</v>
      </c>
      <c r="AV37" s="135"/>
      <c r="AW37" s="141"/>
      <c r="AX37" s="133">
        <f t="shared" si="99"/>
        <v>0</v>
      </c>
      <c r="AY37" s="135"/>
      <c r="AZ37" s="141"/>
      <c r="BA37" s="133">
        <f t="shared" si="100"/>
        <v>0</v>
      </c>
      <c r="BB37" s="135"/>
      <c r="BC37" s="141"/>
      <c r="BD37" s="133">
        <f t="shared" si="101"/>
        <v>0</v>
      </c>
      <c r="BE37" s="135"/>
      <c r="BF37" s="141"/>
      <c r="BG37" s="133">
        <f t="shared" si="102"/>
        <v>0</v>
      </c>
      <c r="BH37" s="135"/>
      <c r="BI37" s="141"/>
      <c r="BJ37" s="133">
        <f t="shared" si="103"/>
        <v>0</v>
      </c>
      <c r="BK37" s="135"/>
      <c r="BL37" s="141"/>
      <c r="BM37" s="133">
        <f t="shared" si="104"/>
        <v>0</v>
      </c>
      <c r="BN37" s="135"/>
      <c r="BO37" s="141"/>
      <c r="BP37" s="133">
        <f t="shared" si="105"/>
        <v>0</v>
      </c>
      <c r="BQ37" s="135"/>
      <c r="BR37" s="141"/>
      <c r="BS37" s="133">
        <f t="shared" si="106"/>
        <v>0</v>
      </c>
      <c r="BT37" s="135"/>
      <c r="BU37" s="141"/>
      <c r="BV37" s="133">
        <f t="shared" si="107"/>
        <v>0</v>
      </c>
      <c r="BW37" s="135"/>
      <c r="BX37" s="141"/>
      <c r="BY37" s="133">
        <f t="shared" si="108"/>
        <v>0</v>
      </c>
      <c r="BZ37" s="135"/>
      <c r="CA37" s="141"/>
      <c r="CB37" s="133">
        <f t="shared" si="109"/>
        <v>0</v>
      </c>
      <c r="CC37" s="135"/>
      <c r="CD37" s="141"/>
      <c r="CE37" s="133">
        <f t="shared" si="110"/>
        <v>0</v>
      </c>
      <c r="CF37" s="135"/>
      <c r="CG37" s="141"/>
      <c r="CH37" s="133">
        <f t="shared" si="111"/>
        <v>0</v>
      </c>
      <c r="CI37" s="135"/>
      <c r="CJ37" s="141"/>
      <c r="CK37" s="133">
        <f t="shared" si="112"/>
        <v>0</v>
      </c>
      <c r="CL37" s="135"/>
      <c r="CM37" s="141"/>
      <c r="CN37" s="133">
        <f t="shared" si="113"/>
        <v>0</v>
      </c>
      <c r="CO37" s="135"/>
      <c r="CP37" s="141"/>
      <c r="CQ37" s="133">
        <f t="shared" si="114"/>
        <v>0</v>
      </c>
      <c r="CR37" s="135"/>
      <c r="CS37" s="141"/>
      <c r="CT37" s="133">
        <f t="shared" si="115"/>
        <v>0</v>
      </c>
      <c r="CU37" s="135"/>
      <c r="CV37" s="141"/>
      <c r="CW37" s="133">
        <f t="shared" si="116"/>
        <v>0</v>
      </c>
      <c r="CX37" s="135"/>
      <c r="CY37" s="141"/>
      <c r="CZ37" s="133">
        <f t="shared" si="117"/>
        <v>0</v>
      </c>
      <c r="DA37" s="135"/>
      <c r="DB37" s="141"/>
      <c r="DC37" s="133">
        <f t="shared" si="118"/>
        <v>0</v>
      </c>
      <c r="DD37" s="135"/>
      <c r="DE37" s="141"/>
      <c r="DF37" s="133">
        <f t="shared" si="119"/>
        <v>0</v>
      </c>
      <c r="DG37" s="135"/>
      <c r="DH37" s="141"/>
      <c r="DI37" s="133">
        <f t="shared" si="120"/>
        <v>0</v>
      </c>
      <c r="DJ37" s="135"/>
      <c r="DK37" s="141"/>
      <c r="DL37" s="133">
        <f t="shared" si="121"/>
        <v>0</v>
      </c>
      <c r="DM37" s="135"/>
      <c r="DN37" s="141"/>
      <c r="DO37" s="133">
        <f t="shared" si="122"/>
        <v>0</v>
      </c>
      <c r="DP37" s="135"/>
      <c r="DQ37" s="141"/>
      <c r="DR37" s="133">
        <f t="shared" si="123"/>
        <v>0</v>
      </c>
      <c r="DS37" s="135"/>
      <c r="DT37" s="141"/>
      <c r="DU37" s="133">
        <f t="shared" si="124"/>
        <v>0</v>
      </c>
      <c r="DV37" s="135"/>
      <c r="DW37" s="141"/>
      <c r="DX37" s="133">
        <f t="shared" si="125"/>
        <v>0</v>
      </c>
      <c r="DY37" s="135"/>
      <c r="DZ37" s="141"/>
      <c r="EA37" s="133">
        <f t="shared" si="126"/>
        <v>0</v>
      </c>
      <c r="EB37" s="135"/>
      <c r="EC37" s="141"/>
      <c r="ED37" s="133">
        <f t="shared" si="127"/>
        <v>0</v>
      </c>
      <c r="EE37" s="135"/>
      <c r="EF37" s="141"/>
      <c r="EG37" s="133">
        <f t="shared" si="128"/>
        <v>0</v>
      </c>
      <c r="EH37" s="135"/>
      <c r="EI37" s="141"/>
      <c r="EJ37" s="133">
        <f t="shared" si="129"/>
        <v>0</v>
      </c>
      <c r="EK37" s="135"/>
      <c r="EL37" s="141"/>
      <c r="EM37" s="133">
        <f t="shared" si="130"/>
        <v>0</v>
      </c>
      <c r="EN37" s="135"/>
      <c r="EO37" s="141"/>
      <c r="EP37" s="133">
        <f t="shared" si="131"/>
        <v>0</v>
      </c>
      <c r="EQ37" s="135"/>
      <c r="ER37" s="141"/>
      <c r="ES37" s="133">
        <f t="shared" si="132"/>
        <v>0</v>
      </c>
      <c r="ET37" s="135"/>
      <c r="EU37" s="141"/>
      <c r="EV37" s="133">
        <f t="shared" si="133"/>
        <v>0</v>
      </c>
      <c r="EW37" s="135"/>
      <c r="EX37" s="141"/>
      <c r="EY37" s="133">
        <f t="shared" si="134"/>
        <v>0</v>
      </c>
      <c r="EZ37" s="135"/>
      <c r="FA37" s="141"/>
      <c r="FB37" s="133">
        <f t="shared" si="135"/>
        <v>0</v>
      </c>
      <c r="FC37" s="135"/>
    </row>
    <row r="38" spans="3:159" s="73" customFormat="1" x14ac:dyDescent="0.3">
      <c r="C38" s="186" t="s">
        <v>193</v>
      </c>
      <c r="D38" s="187">
        <v>0</v>
      </c>
      <c r="F38" s="617"/>
      <c r="G38" s="166" t="str">
        <f>CONCATENATE(Resultados!F41,"-",Resultados!K41)</f>
        <v>Alemania-Suecia</v>
      </c>
      <c r="H38" s="167" t="str">
        <f>CONCATENATE(IF(Resultados!H41&gt;Resultados!I41,1,IF(Resultados!H41&lt;Resultados!I41,2,IF(AND(Resultados!H41=Resultados!I41,Resultados!H41&lt;&gt;"",Resultados!I41&lt;&gt;""),"X",0))),"|",Resultados!H41,"-",Resultados!I41)</f>
        <v>0|-</v>
      </c>
      <c r="J38" s="146"/>
      <c r="K38" s="145">
        <f t="shared" si="136"/>
        <v>0</v>
      </c>
      <c r="L38" s="150"/>
      <c r="M38" s="141"/>
      <c r="N38" s="133">
        <f t="shared" si="87"/>
        <v>0</v>
      </c>
      <c r="O38" s="135"/>
      <c r="P38" s="141"/>
      <c r="Q38" s="133">
        <f t="shared" si="88"/>
        <v>0</v>
      </c>
      <c r="R38" s="135"/>
      <c r="S38" s="141"/>
      <c r="T38" s="133">
        <f t="shared" si="89"/>
        <v>0</v>
      </c>
      <c r="U38" s="135"/>
      <c r="V38" s="141"/>
      <c r="W38" s="133">
        <f t="shared" si="90"/>
        <v>0</v>
      </c>
      <c r="X38" s="135"/>
      <c r="Y38" s="141"/>
      <c r="Z38" s="133">
        <f t="shared" si="91"/>
        <v>0</v>
      </c>
      <c r="AA38" s="135"/>
      <c r="AB38" s="141"/>
      <c r="AC38" s="133">
        <f t="shared" si="92"/>
        <v>0</v>
      </c>
      <c r="AD38" s="135"/>
      <c r="AE38" s="141"/>
      <c r="AF38" s="133">
        <f t="shared" si="93"/>
        <v>0</v>
      </c>
      <c r="AG38" s="135"/>
      <c r="AH38" s="141"/>
      <c r="AI38" s="133">
        <f t="shared" si="94"/>
        <v>0</v>
      </c>
      <c r="AJ38" s="135"/>
      <c r="AK38" s="141"/>
      <c r="AL38" s="133">
        <f t="shared" si="95"/>
        <v>0</v>
      </c>
      <c r="AM38" s="135"/>
      <c r="AN38" s="141"/>
      <c r="AO38" s="133">
        <f t="shared" si="96"/>
        <v>0</v>
      </c>
      <c r="AP38" s="135"/>
      <c r="AQ38" s="141"/>
      <c r="AR38" s="133">
        <f t="shared" si="97"/>
        <v>0</v>
      </c>
      <c r="AS38" s="135"/>
      <c r="AT38" s="141"/>
      <c r="AU38" s="133">
        <f t="shared" si="98"/>
        <v>0</v>
      </c>
      <c r="AV38" s="135"/>
      <c r="AW38" s="141"/>
      <c r="AX38" s="133">
        <f t="shared" si="99"/>
        <v>0</v>
      </c>
      <c r="AY38" s="135"/>
      <c r="AZ38" s="141"/>
      <c r="BA38" s="133">
        <f t="shared" si="100"/>
        <v>0</v>
      </c>
      <c r="BB38" s="135"/>
      <c r="BC38" s="141"/>
      <c r="BD38" s="133">
        <f t="shared" si="101"/>
        <v>0</v>
      </c>
      <c r="BE38" s="135"/>
      <c r="BF38" s="141"/>
      <c r="BG38" s="133">
        <f t="shared" si="102"/>
        <v>0</v>
      </c>
      <c r="BH38" s="135"/>
      <c r="BI38" s="141"/>
      <c r="BJ38" s="133">
        <f t="shared" si="103"/>
        <v>0</v>
      </c>
      <c r="BK38" s="135"/>
      <c r="BL38" s="141"/>
      <c r="BM38" s="133">
        <f t="shared" si="104"/>
        <v>0</v>
      </c>
      <c r="BN38" s="135"/>
      <c r="BO38" s="141"/>
      <c r="BP38" s="133">
        <f t="shared" si="105"/>
        <v>0</v>
      </c>
      <c r="BQ38" s="135"/>
      <c r="BR38" s="141"/>
      <c r="BS38" s="133">
        <f t="shared" si="106"/>
        <v>0</v>
      </c>
      <c r="BT38" s="135"/>
      <c r="BU38" s="141"/>
      <c r="BV38" s="133">
        <f t="shared" si="107"/>
        <v>0</v>
      </c>
      <c r="BW38" s="135"/>
      <c r="BX38" s="141"/>
      <c r="BY38" s="133">
        <f t="shared" si="108"/>
        <v>0</v>
      </c>
      <c r="BZ38" s="135"/>
      <c r="CA38" s="141"/>
      <c r="CB38" s="133">
        <f t="shared" si="109"/>
        <v>0</v>
      </c>
      <c r="CC38" s="135"/>
      <c r="CD38" s="141"/>
      <c r="CE38" s="133">
        <f t="shared" si="110"/>
        <v>0</v>
      </c>
      <c r="CF38" s="135"/>
      <c r="CG38" s="141"/>
      <c r="CH38" s="133">
        <f t="shared" si="111"/>
        <v>0</v>
      </c>
      <c r="CI38" s="135"/>
      <c r="CJ38" s="141"/>
      <c r="CK38" s="133">
        <f t="shared" si="112"/>
        <v>0</v>
      </c>
      <c r="CL38" s="135"/>
      <c r="CM38" s="141"/>
      <c r="CN38" s="133">
        <f t="shared" si="113"/>
        <v>0</v>
      </c>
      <c r="CO38" s="135"/>
      <c r="CP38" s="141"/>
      <c r="CQ38" s="133">
        <f t="shared" si="114"/>
        <v>0</v>
      </c>
      <c r="CR38" s="135"/>
      <c r="CS38" s="141"/>
      <c r="CT38" s="133">
        <f t="shared" si="115"/>
        <v>0</v>
      </c>
      <c r="CU38" s="135"/>
      <c r="CV38" s="141"/>
      <c r="CW38" s="133">
        <f t="shared" si="116"/>
        <v>0</v>
      </c>
      <c r="CX38" s="135"/>
      <c r="CY38" s="141"/>
      <c r="CZ38" s="133">
        <f t="shared" si="117"/>
        <v>0</v>
      </c>
      <c r="DA38" s="135"/>
      <c r="DB38" s="141"/>
      <c r="DC38" s="133">
        <f t="shared" si="118"/>
        <v>0</v>
      </c>
      <c r="DD38" s="135"/>
      <c r="DE38" s="141"/>
      <c r="DF38" s="133">
        <f t="shared" si="119"/>
        <v>0</v>
      </c>
      <c r="DG38" s="135"/>
      <c r="DH38" s="141"/>
      <c r="DI38" s="133">
        <f t="shared" si="120"/>
        <v>0</v>
      </c>
      <c r="DJ38" s="135"/>
      <c r="DK38" s="141"/>
      <c r="DL38" s="133">
        <f t="shared" si="121"/>
        <v>0</v>
      </c>
      <c r="DM38" s="135"/>
      <c r="DN38" s="141"/>
      <c r="DO38" s="133">
        <f t="shared" si="122"/>
        <v>0</v>
      </c>
      <c r="DP38" s="135"/>
      <c r="DQ38" s="141"/>
      <c r="DR38" s="133">
        <f t="shared" si="123"/>
        <v>0</v>
      </c>
      <c r="DS38" s="135"/>
      <c r="DT38" s="141"/>
      <c r="DU38" s="133">
        <f t="shared" si="124"/>
        <v>0</v>
      </c>
      <c r="DV38" s="135"/>
      <c r="DW38" s="141"/>
      <c r="DX38" s="133">
        <f t="shared" si="125"/>
        <v>0</v>
      </c>
      <c r="DY38" s="135"/>
      <c r="DZ38" s="141"/>
      <c r="EA38" s="133">
        <f t="shared" si="126"/>
        <v>0</v>
      </c>
      <c r="EB38" s="135"/>
      <c r="EC38" s="141"/>
      <c r="ED38" s="133">
        <f t="shared" si="127"/>
        <v>0</v>
      </c>
      <c r="EE38" s="135"/>
      <c r="EF38" s="141"/>
      <c r="EG38" s="133">
        <f t="shared" si="128"/>
        <v>0</v>
      </c>
      <c r="EH38" s="135"/>
      <c r="EI38" s="141"/>
      <c r="EJ38" s="133">
        <f t="shared" si="129"/>
        <v>0</v>
      </c>
      <c r="EK38" s="135"/>
      <c r="EL38" s="141"/>
      <c r="EM38" s="133">
        <f t="shared" si="130"/>
        <v>0</v>
      </c>
      <c r="EN38" s="135"/>
      <c r="EO38" s="141"/>
      <c r="EP38" s="133">
        <f t="shared" si="131"/>
        <v>0</v>
      </c>
      <c r="EQ38" s="135"/>
      <c r="ER38" s="141"/>
      <c r="ES38" s="133">
        <f t="shared" si="132"/>
        <v>0</v>
      </c>
      <c r="ET38" s="135"/>
      <c r="EU38" s="141"/>
      <c r="EV38" s="133">
        <f t="shared" si="133"/>
        <v>0</v>
      </c>
      <c r="EW38" s="135"/>
      <c r="EX38" s="141"/>
      <c r="EY38" s="133">
        <f t="shared" si="134"/>
        <v>0</v>
      </c>
      <c r="EZ38" s="135"/>
      <c r="FA38" s="141"/>
      <c r="FB38" s="133">
        <f t="shared" si="135"/>
        <v>0</v>
      </c>
      <c r="FC38" s="135"/>
    </row>
    <row r="39" spans="3:159" s="73" customFormat="1" x14ac:dyDescent="0.3">
      <c r="C39" s="186" t="s">
        <v>194</v>
      </c>
      <c r="D39" s="187">
        <v>0</v>
      </c>
      <c r="F39" s="617"/>
      <c r="G39" s="166" t="str">
        <f>CONCATENATE(Resultados!F42,"-",Resultados!K42)</f>
        <v>Rep. de Corea-México</v>
      </c>
      <c r="H39" s="167" t="str">
        <f>CONCATENATE(IF(Resultados!H42&gt;Resultados!I42,1,IF(Resultados!H42&lt;Resultados!I42,2,IF(AND(Resultados!H42=Resultados!I42,Resultados!H42&lt;&gt;"",Resultados!I42&lt;&gt;""),"X",0))),"|",Resultados!H42,"-",Resultados!I42)</f>
        <v>0|-</v>
      </c>
      <c r="J39" s="146"/>
      <c r="K39" s="145">
        <f t="shared" si="136"/>
        <v>0</v>
      </c>
      <c r="L39" s="150"/>
      <c r="M39" s="141"/>
      <c r="N39" s="133">
        <f t="shared" si="87"/>
        <v>0</v>
      </c>
      <c r="O39" s="135"/>
      <c r="P39" s="141"/>
      <c r="Q39" s="133">
        <f t="shared" si="88"/>
        <v>0</v>
      </c>
      <c r="R39" s="135"/>
      <c r="S39" s="141"/>
      <c r="T39" s="133">
        <f t="shared" si="89"/>
        <v>0</v>
      </c>
      <c r="U39" s="135"/>
      <c r="V39" s="141"/>
      <c r="W39" s="133">
        <f t="shared" si="90"/>
        <v>0</v>
      </c>
      <c r="X39" s="135"/>
      <c r="Y39" s="141"/>
      <c r="Z39" s="133">
        <f t="shared" si="91"/>
        <v>0</v>
      </c>
      <c r="AA39" s="135"/>
      <c r="AB39" s="141"/>
      <c r="AC39" s="133">
        <f t="shared" si="92"/>
        <v>0</v>
      </c>
      <c r="AD39" s="135"/>
      <c r="AE39" s="141"/>
      <c r="AF39" s="133">
        <f t="shared" si="93"/>
        <v>0</v>
      </c>
      <c r="AG39" s="135"/>
      <c r="AH39" s="141"/>
      <c r="AI39" s="133">
        <f t="shared" si="94"/>
        <v>0</v>
      </c>
      <c r="AJ39" s="135"/>
      <c r="AK39" s="141"/>
      <c r="AL39" s="133">
        <f t="shared" si="95"/>
        <v>0</v>
      </c>
      <c r="AM39" s="135"/>
      <c r="AN39" s="141"/>
      <c r="AO39" s="133">
        <f t="shared" si="96"/>
        <v>0</v>
      </c>
      <c r="AP39" s="135"/>
      <c r="AQ39" s="141"/>
      <c r="AR39" s="133">
        <f t="shared" si="97"/>
        <v>0</v>
      </c>
      <c r="AS39" s="135"/>
      <c r="AT39" s="141"/>
      <c r="AU39" s="133">
        <f t="shared" si="98"/>
        <v>0</v>
      </c>
      <c r="AV39" s="135"/>
      <c r="AW39" s="141"/>
      <c r="AX39" s="133">
        <f t="shared" si="99"/>
        <v>0</v>
      </c>
      <c r="AY39" s="135"/>
      <c r="AZ39" s="141"/>
      <c r="BA39" s="133">
        <f t="shared" si="100"/>
        <v>0</v>
      </c>
      <c r="BB39" s="135"/>
      <c r="BC39" s="141"/>
      <c r="BD39" s="133">
        <f t="shared" si="101"/>
        <v>0</v>
      </c>
      <c r="BE39" s="135"/>
      <c r="BF39" s="141"/>
      <c r="BG39" s="133">
        <f t="shared" si="102"/>
        <v>0</v>
      </c>
      <c r="BH39" s="135"/>
      <c r="BI39" s="141"/>
      <c r="BJ39" s="133">
        <f t="shared" si="103"/>
        <v>0</v>
      </c>
      <c r="BK39" s="135"/>
      <c r="BL39" s="141"/>
      <c r="BM39" s="133">
        <f t="shared" si="104"/>
        <v>0</v>
      </c>
      <c r="BN39" s="135"/>
      <c r="BO39" s="141"/>
      <c r="BP39" s="133">
        <f t="shared" si="105"/>
        <v>0</v>
      </c>
      <c r="BQ39" s="135"/>
      <c r="BR39" s="141"/>
      <c r="BS39" s="133">
        <f t="shared" si="106"/>
        <v>0</v>
      </c>
      <c r="BT39" s="135"/>
      <c r="BU39" s="141"/>
      <c r="BV39" s="133">
        <f t="shared" si="107"/>
        <v>0</v>
      </c>
      <c r="BW39" s="135"/>
      <c r="BX39" s="141"/>
      <c r="BY39" s="133">
        <f t="shared" si="108"/>
        <v>0</v>
      </c>
      <c r="BZ39" s="135"/>
      <c r="CA39" s="141"/>
      <c r="CB39" s="133">
        <f t="shared" si="109"/>
        <v>0</v>
      </c>
      <c r="CC39" s="135"/>
      <c r="CD39" s="141"/>
      <c r="CE39" s="133">
        <f t="shared" si="110"/>
        <v>0</v>
      </c>
      <c r="CF39" s="135"/>
      <c r="CG39" s="141"/>
      <c r="CH39" s="133">
        <f t="shared" si="111"/>
        <v>0</v>
      </c>
      <c r="CI39" s="135"/>
      <c r="CJ39" s="141"/>
      <c r="CK39" s="133">
        <f t="shared" si="112"/>
        <v>0</v>
      </c>
      <c r="CL39" s="135"/>
      <c r="CM39" s="141"/>
      <c r="CN39" s="133">
        <f t="shared" si="113"/>
        <v>0</v>
      </c>
      <c r="CO39" s="135"/>
      <c r="CP39" s="141"/>
      <c r="CQ39" s="133">
        <f t="shared" si="114"/>
        <v>0</v>
      </c>
      <c r="CR39" s="135"/>
      <c r="CS39" s="141"/>
      <c r="CT39" s="133">
        <f t="shared" si="115"/>
        <v>0</v>
      </c>
      <c r="CU39" s="135"/>
      <c r="CV39" s="141"/>
      <c r="CW39" s="133">
        <f t="shared" si="116"/>
        <v>0</v>
      </c>
      <c r="CX39" s="135"/>
      <c r="CY39" s="141"/>
      <c r="CZ39" s="133">
        <f t="shared" si="117"/>
        <v>0</v>
      </c>
      <c r="DA39" s="135"/>
      <c r="DB39" s="141"/>
      <c r="DC39" s="133">
        <f t="shared" si="118"/>
        <v>0</v>
      </c>
      <c r="DD39" s="135"/>
      <c r="DE39" s="141"/>
      <c r="DF39" s="133">
        <f t="shared" si="119"/>
        <v>0</v>
      </c>
      <c r="DG39" s="135"/>
      <c r="DH39" s="141"/>
      <c r="DI39" s="133">
        <f t="shared" si="120"/>
        <v>0</v>
      </c>
      <c r="DJ39" s="135"/>
      <c r="DK39" s="141"/>
      <c r="DL39" s="133">
        <f t="shared" si="121"/>
        <v>0</v>
      </c>
      <c r="DM39" s="135"/>
      <c r="DN39" s="141"/>
      <c r="DO39" s="133">
        <f t="shared" si="122"/>
        <v>0</v>
      </c>
      <c r="DP39" s="135"/>
      <c r="DQ39" s="141"/>
      <c r="DR39" s="133">
        <f t="shared" si="123"/>
        <v>0</v>
      </c>
      <c r="DS39" s="135"/>
      <c r="DT39" s="141"/>
      <c r="DU39" s="133">
        <f t="shared" si="124"/>
        <v>0</v>
      </c>
      <c r="DV39" s="135"/>
      <c r="DW39" s="141"/>
      <c r="DX39" s="133">
        <f t="shared" si="125"/>
        <v>0</v>
      </c>
      <c r="DY39" s="135"/>
      <c r="DZ39" s="141"/>
      <c r="EA39" s="133">
        <f t="shared" si="126"/>
        <v>0</v>
      </c>
      <c r="EB39" s="135"/>
      <c r="EC39" s="141"/>
      <c r="ED39" s="133">
        <f t="shared" si="127"/>
        <v>0</v>
      </c>
      <c r="EE39" s="135"/>
      <c r="EF39" s="141"/>
      <c r="EG39" s="133">
        <f t="shared" si="128"/>
        <v>0</v>
      </c>
      <c r="EH39" s="135"/>
      <c r="EI39" s="141"/>
      <c r="EJ39" s="133">
        <f t="shared" si="129"/>
        <v>0</v>
      </c>
      <c r="EK39" s="135"/>
      <c r="EL39" s="141"/>
      <c r="EM39" s="133">
        <f t="shared" si="130"/>
        <v>0</v>
      </c>
      <c r="EN39" s="135"/>
      <c r="EO39" s="141"/>
      <c r="EP39" s="133">
        <f t="shared" si="131"/>
        <v>0</v>
      </c>
      <c r="EQ39" s="135"/>
      <c r="ER39" s="141"/>
      <c r="ES39" s="133">
        <f t="shared" si="132"/>
        <v>0</v>
      </c>
      <c r="ET39" s="135"/>
      <c r="EU39" s="141"/>
      <c r="EV39" s="133">
        <f t="shared" si="133"/>
        <v>0</v>
      </c>
      <c r="EW39" s="135"/>
      <c r="EX39" s="141"/>
      <c r="EY39" s="133">
        <f t="shared" si="134"/>
        <v>0</v>
      </c>
      <c r="EZ39" s="135"/>
      <c r="FA39" s="141"/>
      <c r="FB39" s="133">
        <f t="shared" si="135"/>
        <v>0</v>
      </c>
      <c r="FC39" s="135"/>
    </row>
    <row r="40" spans="3:159" s="73" customFormat="1" x14ac:dyDescent="0.3">
      <c r="C40" s="186" t="s">
        <v>195</v>
      </c>
      <c r="D40" s="187">
        <v>0</v>
      </c>
      <c r="F40" s="617"/>
      <c r="G40" s="166" t="str">
        <f>CONCATENATE(Resultados!F43,"-",Resultados!K43)</f>
        <v>Rep. de Corea-Alemania</v>
      </c>
      <c r="H40" s="167" t="str">
        <f>CONCATENATE(IF(Resultados!H43&gt;Resultados!I43,1,IF(Resultados!H43&lt;Resultados!I43,2,IF(AND(Resultados!H43=Resultados!I43,Resultados!H43&lt;&gt;"",Resultados!I43&lt;&gt;""),"X",0))),"|",Resultados!H43,"-",Resultados!I43)</f>
        <v>0|-</v>
      </c>
      <c r="J40" s="146"/>
      <c r="K40" s="145">
        <f t="shared" si="136"/>
        <v>0</v>
      </c>
      <c r="L40" s="150"/>
      <c r="M40" s="141"/>
      <c r="N40" s="133">
        <f t="shared" si="87"/>
        <v>0</v>
      </c>
      <c r="O40" s="135"/>
      <c r="P40" s="141"/>
      <c r="Q40" s="133">
        <f t="shared" si="88"/>
        <v>0</v>
      </c>
      <c r="R40" s="135"/>
      <c r="S40" s="141"/>
      <c r="T40" s="133">
        <f t="shared" si="89"/>
        <v>0</v>
      </c>
      <c r="U40" s="135"/>
      <c r="V40" s="141"/>
      <c r="W40" s="133">
        <f t="shared" si="90"/>
        <v>0</v>
      </c>
      <c r="X40" s="135"/>
      <c r="Y40" s="141"/>
      <c r="Z40" s="133">
        <f t="shared" si="91"/>
        <v>0</v>
      </c>
      <c r="AA40" s="135"/>
      <c r="AB40" s="141"/>
      <c r="AC40" s="133">
        <f t="shared" si="92"/>
        <v>0</v>
      </c>
      <c r="AD40" s="135"/>
      <c r="AE40" s="141"/>
      <c r="AF40" s="133">
        <f t="shared" si="93"/>
        <v>0</v>
      </c>
      <c r="AG40" s="135"/>
      <c r="AH40" s="141"/>
      <c r="AI40" s="133">
        <f t="shared" si="94"/>
        <v>0</v>
      </c>
      <c r="AJ40" s="135"/>
      <c r="AK40" s="141"/>
      <c r="AL40" s="133">
        <f t="shared" si="95"/>
        <v>0</v>
      </c>
      <c r="AM40" s="135"/>
      <c r="AN40" s="141"/>
      <c r="AO40" s="133">
        <f t="shared" si="96"/>
        <v>0</v>
      </c>
      <c r="AP40" s="135"/>
      <c r="AQ40" s="141"/>
      <c r="AR40" s="133">
        <f t="shared" si="97"/>
        <v>0</v>
      </c>
      <c r="AS40" s="135"/>
      <c r="AT40" s="141"/>
      <c r="AU40" s="133">
        <f t="shared" si="98"/>
        <v>0</v>
      </c>
      <c r="AV40" s="135"/>
      <c r="AW40" s="141"/>
      <c r="AX40" s="133">
        <f t="shared" si="99"/>
        <v>0</v>
      </c>
      <c r="AY40" s="135"/>
      <c r="AZ40" s="141"/>
      <c r="BA40" s="133">
        <f t="shared" si="100"/>
        <v>0</v>
      </c>
      <c r="BB40" s="135"/>
      <c r="BC40" s="141"/>
      <c r="BD40" s="133">
        <f t="shared" si="101"/>
        <v>0</v>
      </c>
      <c r="BE40" s="135"/>
      <c r="BF40" s="141"/>
      <c r="BG40" s="133">
        <f t="shared" si="102"/>
        <v>0</v>
      </c>
      <c r="BH40" s="135"/>
      <c r="BI40" s="141"/>
      <c r="BJ40" s="133">
        <f t="shared" si="103"/>
        <v>0</v>
      </c>
      <c r="BK40" s="135"/>
      <c r="BL40" s="141"/>
      <c r="BM40" s="133">
        <f t="shared" si="104"/>
        <v>0</v>
      </c>
      <c r="BN40" s="135"/>
      <c r="BO40" s="141"/>
      <c r="BP40" s="133">
        <f t="shared" si="105"/>
        <v>0</v>
      </c>
      <c r="BQ40" s="135"/>
      <c r="BR40" s="141"/>
      <c r="BS40" s="133">
        <f t="shared" si="106"/>
        <v>0</v>
      </c>
      <c r="BT40" s="135"/>
      <c r="BU40" s="141"/>
      <c r="BV40" s="133">
        <f t="shared" si="107"/>
        <v>0</v>
      </c>
      <c r="BW40" s="135"/>
      <c r="BX40" s="141"/>
      <c r="BY40" s="133">
        <f t="shared" si="108"/>
        <v>0</v>
      </c>
      <c r="BZ40" s="135"/>
      <c r="CA40" s="141"/>
      <c r="CB40" s="133">
        <f t="shared" si="109"/>
        <v>0</v>
      </c>
      <c r="CC40" s="135"/>
      <c r="CD40" s="141"/>
      <c r="CE40" s="133">
        <f t="shared" si="110"/>
        <v>0</v>
      </c>
      <c r="CF40" s="135"/>
      <c r="CG40" s="141"/>
      <c r="CH40" s="133">
        <f t="shared" si="111"/>
        <v>0</v>
      </c>
      <c r="CI40" s="135"/>
      <c r="CJ40" s="141"/>
      <c r="CK40" s="133">
        <f t="shared" si="112"/>
        <v>0</v>
      </c>
      <c r="CL40" s="135"/>
      <c r="CM40" s="141"/>
      <c r="CN40" s="133">
        <f t="shared" si="113"/>
        <v>0</v>
      </c>
      <c r="CO40" s="135"/>
      <c r="CP40" s="141"/>
      <c r="CQ40" s="133">
        <f t="shared" si="114"/>
        <v>0</v>
      </c>
      <c r="CR40" s="135"/>
      <c r="CS40" s="141"/>
      <c r="CT40" s="133">
        <f t="shared" si="115"/>
        <v>0</v>
      </c>
      <c r="CU40" s="135"/>
      <c r="CV40" s="141"/>
      <c r="CW40" s="133">
        <f t="shared" si="116"/>
        <v>0</v>
      </c>
      <c r="CX40" s="135"/>
      <c r="CY40" s="141"/>
      <c r="CZ40" s="133">
        <f t="shared" si="117"/>
        <v>0</v>
      </c>
      <c r="DA40" s="135"/>
      <c r="DB40" s="141"/>
      <c r="DC40" s="133">
        <f t="shared" si="118"/>
        <v>0</v>
      </c>
      <c r="DD40" s="135"/>
      <c r="DE40" s="141"/>
      <c r="DF40" s="133">
        <f t="shared" si="119"/>
        <v>0</v>
      </c>
      <c r="DG40" s="135"/>
      <c r="DH40" s="141"/>
      <c r="DI40" s="133">
        <f t="shared" si="120"/>
        <v>0</v>
      </c>
      <c r="DJ40" s="135"/>
      <c r="DK40" s="141"/>
      <c r="DL40" s="133">
        <f t="shared" si="121"/>
        <v>0</v>
      </c>
      <c r="DM40" s="135"/>
      <c r="DN40" s="141"/>
      <c r="DO40" s="133">
        <f t="shared" si="122"/>
        <v>0</v>
      </c>
      <c r="DP40" s="135"/>
      <c r="DQ40" s="141"/>
      <c r="DR40" s="133">
        <f t="shared" si="123"/>
        <v>0</v>
      </c>
      <c r="DS40" s="135"/>
      <c r="DT40" s="141"/>
      <c r="DU40" s="133">
        <f t="shared" si="124"/>
        <v>0</v>
      </c>
      <c r="DV40" s="135"/>
      <c r="DW40" s="141"/>
      <c r="DX40" s="133">
        <f t="shared" si="125"/>
        <v>0</v>
      </c>
      <c r="DY40" s="135"/>
      <c r="DZ40" s="141"/>
      <c r="EA40" s="133">
        <f t="shared" si="126"/>
        <v>0</v>
      </c>
      <c r="EB40" s="135"/>
      <c r="EC40" s="141"/>
      <c r="ED40" s="133">
        <f t="shared" si="127"/>
        <v>0</v>
      </c>
      <c r="EE40" s="135"/>
      <c r="EF40" s="141"/>
      <c r="EG40" s="133">
        <f t="shared" si="128"/>
        <v>0</v>
      </c>
      <c r="EH40" s="135"/>
      <c r="EI40" s="141"/>
      <c r="EJ40" s="133">
        <f t="shared" si="129"/>
        <v>0</v>
      </c>
      <c r="EK40" s="135"/>
      <c r="EL40" s="141"/>
      <c r="EM40" s="133">
        <f t="shared" si="130"/>
        <v>0</v>
      </c>
      <c r="EN40" s="135"/>
      <c r="EO40" s="141"/>
      <c r="EP40" s="133">
        <f t="shared" si="131"/>
        <v>0</v>
      </c>
      <c r="EQ40" s="135"/>
      <c r="ER40" s="141"/>
      <c r="ES40" s="133">
        <f t="shared" si="132"/>
        <v>0</v>
      </c>
      <c r="ET40" s="135"/>
      <c r="EU40" s="141"/>
      <c r="EV40" s="133">
        <f t="shared" si="133"/>
        <v>0</v>
      </c>
      <c r="EW40" s="135"/>
      <c r="EX40" s="141"/>
      <c r="EY40" s="133">
        <f t="shared" si="134"/>
        <v>0</v>
      </c>
      <c r="EZ40" s="135"/>
      <c r="FA40" s="141"/>
      <c r="FB40" s="133">
        <f t="shared" si="135"/>
        <v>0</v>
      </c>
      <c r="FC40" s="135"/>
    </row>
    <row r="41" spans="3:159" s="73" customFormat="1" x14ac:dyDescent="0.3">
      <c r="F41" s="646"/>
      <c r="G41" s="166" t="str">
        <f>CONCATENATE(Resultados!F44,"-",Resultados!K44)</f>
        <v>México-Suecia</v>
      </c>
      <c r="H41" s="167" t="str">
        <f>CONCATENATE(IF(Resultados!H44&gt;Resultados!I44,1,IF(Resultados!H44&lt;Resultados!I44,2,IF(AND(Resultados!H44=Resultados!I44,Resultados!H44&lt;&gt;"",Resultados!I44&lt;&gt;""),"X",0))),"|",Resultados!H44,"-",Resultados!I44)</f>
        <v>0|-</v>
      </c>
      <c r="J41" s="146"/>
      <c r="K41" s="145">
        <f t="shared" si="136"/>
        <v>0</v>
      </c>
      <c r="L41" s="150"/>
      <c r="M41" s="141"/>
      <c r="N41" s="133">
        <f t="shared" si="87"/>
        <v>0</v>
      </c>
      <c r="O41" s="135"/>
      <c r="P41" s="141"/>
      <c r="Q41" s="133">
        <f t="shared" si="88"/>
        <v>0</v>
      </c>
      <c r="R41" s="135"/>
      <c r="S41" s="141"/>
      <c r="T41" s="133">
        <f t="shared" si="89"/>
        <v>0</v>
      </c>
      <c r="U41" s="135"/>
      <c r="V41" s="141"/>
      <c r="W41" s="133">
        <f t="shared" si="90"/>
        <v>0</v>
      </c>
      <c r="X41" s="135"/>
      <c r="Y41" s="141"/>
      <c r="Z41" s="133">
        <f t="shared" si="91"/>
        <v>0</v>
      </c>
      <c r="AA41" s="135"/>
      <c r="AB41" s="141"/>
      <c r="AC41" s="133">
        <f t="shared" si="92"/>
        <v>0</v>
      </c>
      <c r="AD41" s="135"/>
      <c r="AE41" s="141"/>
      <c r="AF41" s="133">
        <f t="shared" si="93"/>
        <v>0</v>
      </c>
      <c r="AG41" s="135"/>
      <c r="AH41" s="141"/>
      <c r="AI41" s="133">
        <f t="shared" si="94"/>
        <v>0</v>
      </c>
      <c r="AJ41" s="135"/>
      <c r="AK41" s="141"/>
      <c r="AL41" s="133">
        <f t="shared" si="95"/>
        <v>0</v>
      </c>
      <c r="AM41" s="135"/>
      <c r="AN41" s="141"/>
      <c r="AO41" s="133">
        <f t="shared" si="96"/>
        <v>0</v>
      </c>
      <c r="AP41" s="135"/>
      <c r="AQ41" s="141"/>
      <c r="AR41" s="133">
        <f t="shared" si="97"/>
        <v>0</v>
      </c>
      <c r="AS41" s="135"/>
      <c r="AT41" s="141"/>
      <c r="AU41" s="133">
        <f t="shared" si="98"/>
        <v>0</v>
      </c>
      <c r="AV41" s="135"/>
      <c r="AW41" s="141"/>
      <c r="AX41" s="133">
        <f t="shared" si="99"/>
        <v>0</v>
      </c>
      <c r="AY41" s="135"/>
      <c r="AZ41" s="141"/>
      <c r="BA41" s="133">
        <f t="shared" si="100"/>
        <v>0</v>
      </c>
      <c r="BB41" s="135"/>
      <c r="BC41" s="141"/>
      <c r="BD41" s="133">
        <f t="shared" si="101"/>
        <v>0</v>
      </c>
      <c r="BE41" s="135"/>
      <c r="BF41" s="141"/>
      <c r="BG41" s="133">
        <f t="shared" si="102"/>
        <v>0</v>
      </c>
      <c r="BH41" s="135"/>
      <c r="BI41" s="141"/>
      <c r="BJ41" s="133">
        <f t="shared" si="103"/>
        <v>0</v>
      </c>
      <c r="BK41" s="135"/>
      <c r="BL41" s="141"/>
      <c r="BM41" s="133">
        <f t="shared" si="104"/>
        <v>0</v>
      </c>
      <c r="BN41" s="135"/>
      <c r="BO41" s="141"/>
      <c r="BP41" s="133">
        <f t="shared" si="105"/>
        <v>0</v>
      </c>
      <c r="BQ41" s="135"/>
      <c r="BR41" s="141"/>
      <c r="BS41" s="133">
        <f t="shared" si="106"/>
        <v>0</v>
      </c>
      <c r="BT41" s="135"/>
      <c r="BU41" s="141"/>
      <c r="BV41" s="133">
        <f t="shared" si="107"/>
        <v>0</v>
      </c>
      <c r="BW41" s="135"/>
      <c r="BX41" s="141"/>
      <c r="BY41" s="133">
        <f t="shared" si="108"/>
        <v>0</v>
      </c>
      <c r="BZ41" s="135"/>
      <c r="CA41" s="141"/>
      <c r="CB41" s="133">
        <f t="shared" si="109"/>
        <v>0</v>
      </c>
      <c r="CC41" s="135"/>
      <c r="CD41" s="141"/>
      <c r="CE41" s="133">
        <f t="shared" si="110"/>
        <v>0</v>
      </c>
      <c r="CF41" s="135"/>
      <c r="CG41" s="141"/>
      <c r="CH41" s="133">
        <f t="shared" si="111"/>
        <v>0</v>
      </c>
      <c r="CI41" s="135"/>
      <c r="CJ41" s="141"/>
      <c r="CK41" s="133">
        <f t="shared" si="112"/>
        <v>0</v>
      </c>
      <c r="CL41" s="135"/>
      <c r="CM41" s="141"/>
      <c r="CN41" s="133">
        <f t="shared" si="113"/>
        <v>0</v>
      </c>
      <c r="CO41" s="135"/>
      <c r="CP41" s="141"/>
      <c r="CQ41" s="133">
        <f t="shared" si="114"/>
        <v>0</v>
      </c>
      <c r="CR41" s="135"/>
      <c r="CS41" s="141"/>
      <c r="CT41" s="133">
        <f t="shared" si="115"/>
        <v>0</v>
      </c>
      <c r="CU41" s="135"/>
      <c r="CV41" s="141"/>
      <c r="CW41" s="133">
        <f t="shared" si="116"/>
        <v>0</v>
      </c>
      <c r="CX41" s="135"/>
      <c r="CY41" s="141"/>
      <c r="CZ41" s="133">
        <f t="shared" si="117"/>
        <v>0</v>
      </c>
      <c r="DA41" s="135"/>
      <c r="DB41" s="141"/>
      <c r="DC41" s="133">
        <f t="shared" si="118"/>
        <v>0</v>
      </c>
      <c r="DD41" s="135"/>
      <c r="DE41" s="141"/>
      <c r="DF41" s="133">
        <f t="shared" si="119"/>
        <v>0</v>
      </c>
      <c r="DG41" s="135"/>
      <c r="DH41" s="141"/>
      <c r="DI41" s="133">
        <f t="shared" si="120"/>
        <v>0</v>
      </c>
      <c r="DJ41" s="135"/>
      <c r="DK41" s="141"/>
      <c r="DL41" s="133">
        <f t="shared" si="121"/>
        <v>0</v>
      </c>
      <c r="DM41" s="135"/>
      <c r="DN41" s="141"/>
      <c r="DO41" s="133">
        <f t="shared" si="122"/>
        <v>0</v>
      </c>
      <c r="DP41" s="135"/>
      <c r="DQ41" s="141"/>
      <c r="DR41" s="133">
        <f t="shared" si="123"/>
        <v>0</v>
      </c>
      <c r="DS41" s="135"/>
      <c r="DT41" s="141"/>
      <c r="DU41" s="133">
        <f t="shared" si="124"/>
        <v>0</v>
      </c>
      <c r="DV41" s="135"/>
      <c r="DW41" s="141"/>
      <c r="DX41" s="133">
        <f t="shared" si="125"/>
        <v>0</v>
      </c>
      <c r="DY41" s="135"/>
      <c r="DZ41" s="141"/>
      <c r="EA41" s="133">
        <f t="shared" si="126"/>
        <v>0</v>
      </c>
      <c r="EB41" s="135"/>
      <c r="EC41" s="141"/>
      <c r="ED41" s="133">
        <f t="shared" si="127"/>
        <v>0</v>
      </c>
      <c r="EE41" s="135"/>
      <c r="EF41" s="141"/>
      <c r="EG41" s="133">
        <f t="shared" si="128"/>
        <v>0</v>
      </c>
      <c r="EH41" s="135"/>
      <c r="EI41" s="141"/>
      <c r="EJ41" s="133">
        <f t="shared" si="129"/>
        <v>0</v>
      </c>
      <c r="EK41" s="135"/>
      <c r="EL41" s="141"/>
      <c r="EM41" s="133">
        <f t="shared" si="130"/>
        <v>0</v>
      </c>
      <c r="EN41" s="135"/>
      <c r="EO41" s="141"/>
      <c r="EP41" s="133">
        <f t="shared" si="131"/>
        <v>0</v>
      </c>
      <c r="EQ41" s="135"/>
      <c r="ER41" s="141"/>
      <c r="ES41" s="133">
        <f t="shared" si="132"/>
        <v>0</v>
      </c>
      <c r="ET41" s="135"/>
      <c r="EU41" s="141"/>
      <c r="EV41" s="133">
        <f t="shared" si="133"/>
        <v>0</v>
      </c>
      <c r="EW41" s="135"/>
      <c r="EX41" s="141"/>
      <c r="EY41" s="133">
        <f t="shared" si="134"/>
        <v>0</v>
      </c>
      <c r="EZ41" s="135"/>
      <c r="FA41" s="141"/>
      <c r="FB41" s="133">
        <f t="shared" si="135"/>
        <v>0</v>
      </c>
      <c r="FC41" s="135"/>
    </row>
    <row r="42" spans="3:159" s="73" customFormat="1" ht="15" customHeight="1" x14ac:dyDescent="0.3">
      <c r="C42" s="640" t="s">
        <v>357</v>
      </c>
      <c r="D42" s="641"/>
      <c r="F42" s="618" t="s">
        <v>8</v>
      </c>
      <c r="G42" s="166" t="str">
        <f>CONCATENATE(Resultados!F46,"-",Resultados!K46)</f>
        <v>Bélgica-Panamá</v>
      </c>
      <c r="H42" s="167" t="str">
        <f>CONCATENATE(IF(Resultados!H46&gt;Resultados!I46,1,IF(Resultados!H46&lt;Resultados!I46,2,IF(AND(Resultados!H46=Resultados!I46,Resultados!H46&lt;&gt;"",Resultados!I46&lt;&gt;""),"X",0))),"|",Resultados!H46,"-",Resultados!I46)</f>
        <v>0|-</v>
      </c>
      <c r="J42" s="146"/>
      <c r="K42" s="145">
        <f t="shared" si="136"/>
        <v>0</v>
      </c>
      <c r="L42" s="150"/>
      <c r="M42" s="141"/>
      <c r="N42" s="133">
        <f t="shared" si="87"/>
        <v>0</v>
      </c>
      <c r="O42" s="135"/>
      <c r="P42" s="141"/>
      <c r="Q42" s="133">
        <f t="shared" si="88"/>
        <v>0</v>
      </c>
      <c r="R42" s="135"/>
      <c r="S42" s="141"/>
      <c r="T42" s="133">
        <f t="shared" si="89"/>
        <v>0</v>
      </c>
      <c r="U42" s="135"/>
      <c r="V42" s="141"/>
      <c r="W42" s="133">
        <f t="shared" si="90"/>
        <v>0</v>
      </c>
      <c r="X42" s="135"/>
      <c r="Y42" s="141"/>
      <c r="Z42" s="133">
        <f t="shared" si="91"/>
        <v>0</v>
      </c>
      <c r="AA42" s="135"/>
      <c r="AB42" s="141"/>
      <c r="AC42" s="133">
        <f t="shared" si="92"/>
        <v>0</v>
      </c>
      <c r="AD42" s="135"/>
      <c r="AE42" s="141"/>
      <c r="AF42" s="133">
        <f t="shared" si="93"/>
        <v>0</v>
      </c>
      <c r="AG42" s="135"/>
      <c r="AH42" s="141"/>
      <c r="AI42" s="133">
        <f t="shared" si="94"/>
        <v>0</v>
      </c>
      <c r="AJ42" s="135"/>
      <c r="AK42" s="141"/>
      <c r="AL42" s="133">
        <f t="shared" si="95"/>
        <v>0</v>
      </c>
      <c r="AM42" s="135"/>
      <c r="AN42" s="141"/>
      <c r="AO42" s="133">
        <f t="shared" si="96"/>
        <v>0</v>
      </c>
      <c r="AP42" s="135"/>
      <c r="AQ42" s="141"/>
      <c r="AR42" s="133">
        <f t="shared" si="97"/>
        <v>0</v>
      </c>
      <c r="AS42" s="135"/>
      <c r="AT42" s="141"/>
      <c r="AU42" s="133">
        <f t="shared" si="98"/>
        <v>0</v>
      </c>
      <c r="AV42" s="135"/>
      <c r="AW42" s="141"/>
      <c r="AX42" s="133">
        <f t="shared" si="99"/>
        <v>0</v>
      </c>
      <c r="AY42" s="135"/>
      <c r="AZ42" s="141"/>
      <c r="BA42" s="133">
        <f t="shared" si="100"/>
        <v>0</v>
      </c>
      <c r="BB42" s="135"/>
      <c r="BC42" s="141"/>
      <c r="BD42" s="133">
        <f t="shared" si="101"/>
        <v>0</v>
      </c>
      <c r="BE42" s="135"/>
      <c r="BF42" s="141"/>
      <c r="BG42" s="133">
        <f t="shared" si="102"/>
        <v>0</v>
      </c>
      <c r="BH42" s="135"/>
      <c r="BI42" s="141"/>
      <c r="BJ42" s="133">
        <f t="shared" si="103"/>
        <v>0</v>
      </c>
      <c r="BK42" s="135"/>
      <c r="BL42" s="141"/>
      <c r="BM42" s="133">
        <f t="shared" si="104"/>
        <v>0</v>
      </c>
      <c r="BN42" s="135"/>
      <c r="BO42" s="141"/>
      <c r="BP42" s="133">
        <f t="shared" si="105"/>
        <v>0</v>
      </c>
      <c r="BQ42" s="135"/>
      <c r="BR42" s="141"/>
      <c r="BS42" s="133">
        <f t="shared" si="106"/>
        <v>0</v>
      </c>
      <c r="BT42" s="135"/>
      <c r="BU42" s="141"/>
      <c r="BV42" s="133">
        <f t="shared" si="107"/>
        <v>0</v>
      </c>
      <c r="BW42" s="135"/>
      <c r="BX42" s="141"/>
      <c r="BY42" s="133">
        <f t="shared" si="108"/>
        <v>0</v>
      </c>
      <c r="BZ42" s="135"/>
      <c r="CA42" s="141"/>
      <c r="CB42" s="133">
        <f t="shared" si="109"/>
        <v>0</v>
      </c>
      <c r="CC42" s="135"/>
      <c r="CD42" s="141"/>
      <c r="CE42" s="133">
        <f t="shared" si="110"/>
        <v>0</v>
      </c>
      <c r="CF42" s="135"/>
      <c r="CG42" s="141"/>
      <c r="CH42" s="133">
        <f t="shared" si="111"/>
        <v>0</v>
      </c>
      <c r="CI42" s="135"/>
      <c r="CJ42" s="141"/>
      <c r="CK42" s="133">
        <f t="shared" si="112"/>
        <v>0</v>
      </c>
      <c r="CL42" s="135"/>
      <c r="CM42" s="141"/>
      <c r="CN42" s="133">
        <f t="shared" si="113"/>
        <v>0</v>
      </c>
      <c r="CO42" s="135"/>
      <c r="CP42" s="141"/>
      <c r="CQ42" s="133">
        <f t="shared" si="114"/>
        <v>0</v>
      </c>
      <c r="CR42" s="135"/>
      <c r="CS42" s="141"/>
      <c r="CT42" s="133">
        <f t="shared" si="115"/>
        <v>0</v>
      </c>
      <c r="CU42" s="135"/>
      <c r="CV42" s="141"/>
      <c r="CW42" s="133">
        <f t="shared" si="116"/>
        <v>0</v>
      </c>
      <c r="CX42" s="135"/>
      <c r="CY42" s="141"/>
      <c r="CZ42" s="133">
        <f t="shared" si="117"/>
        <v>0</v>
      </c>
      <c r="DA42" s="135"/>
      <c r="DB42" s="141"/>
      <c r="DC42" s="133">
        <f t="shared" si="118"/>
        <v>0</v>
      </c>
      <c r="DD42" s="135"/>
      <c r="DE42" s="141"/>
      <c r="DF42" s="133">
        <f t="shared" si="119"/>
        <v>0</v>
      </c>
      <c r="DG42" s="135"/>
      <c r="DH42" s="141"/>
      <c r="DI42" s="133">
        <f t="shared" si="120"/>
        <v>0</v>
      </c>
      <c r="DJ42" s="135"/>
      <c r="DK42" s="141"/>
      <c r="DL42" s="133">
        <f t="shared" si="121"/>
        <v>0</v>
      </c>
      <c r="DM42" s="135"/>
      <c r="DN42" s="141"/>
      <c r="DO42" s="133">
        <f t="shared" si="122"/>
        <v>0</v>
      </c>
      <c r="DP42" s="135"/>
      <c r="DQ42" s="141"/>
      <c r="DR42" s="133">
        <f t="shared" si="123"/>
        <v>0</v>
      </c>
      <c r="DS42" s="135"/>
      <c r="DT42" s="141"/>
      <c r="DU42" s="133">
        <f t="shared" si="124"/>
        <v>0</v>
      </c>
      <c r="DV42" s="135"/>
      <c r="DW42" s="141"/>
      <c r="DX42" s="133">
        <f t="shared" si="125"/>
        <v>0</v>
      </c>
      <c r="DY42" s="135"/>
      <c r="DZ42" s="141"/>
      <c r="EA42" s="133">
        <f t="shared" si="126"/>
        <v>0</v>
      </c>
      <c r="EB42" s="135"/>
      <c r="EC42" s="141"/>
      <c r="ED42" s="133">
        <f t="shared" si="127"/>
        <v>0</v>
      </c>
      <c r="EE42" s="135"/>
      <c r="EF42" s="141"/>
      <c r="EG42" s="133">
        <f t="shared" si="128"/>
        <v>0</v>
      </c>
      <c r="EH42" s="135"/>
      <c r="EI42" s="141"/>
      <c r="EJ42" s="133">
        <f t="shared" si="129"/>
        <v>0</v>
      </c>
      <c r="EK42" s="135"/>
      <c r="EL42" s="141"/>
      <c r="EM42" s="133">
        <f t="shared" si="130"/>
        <v>0</v>
      </c>
      <c r="EN42" s="135"/>
      <c r="EO42" s="141"/>
      <c r="EP42" s="133">
        <f t="shared" si="131"/>
        <v>0</v>
      </c>
      <c r="EQ42" s="135"/>
      <c r="ER42" s="141"/>
      <c r="ES42" s="133">
        <f t="shared" si="132"/>
        <v>0</v>
      </c>
      <c r="ET42" s="135"/>
      <c r="EU42" s="141"/>
      <c r="EV42" s="133">
        <f t="shared" si="133"/>
        <v>0</v>
      </c>
      <c r="EW42" s="135"/>
      <c r="EX42" s="141"/>
      <c r="EY42" s="133">
        <f t="shared" si="134"/>
        <v>0</v>
      </c>
      <c r="EZ42" s="135"/>
      <c r="FA42" s="141"/>
      <c r="FB42" s="133">
        <f t="shared" si="135"/>
        <v>0</v>
      </c>
      <c r="FC42" s="135"/>
    </row>
    <row r="43" spans="3:159" s="73" customFormat="1" x14ac:dyDescent="0.3">
      <c r="C43" s="642" t="s">
        <v>356</v>
      </c>
      <c r="D43" s="643"/>
      <c r="F43" s="619"/>
      <c r="G43" s="166" t="str">
        <f>CONCATENATE(Resultados!F47,"-",Resultados!K47)</f>
        <v>Túnez-Inglaterra</v>
      </c>
      <c r="H43" s="167" t="str">
        <f>CONCATENATE(IF(Resultados!H47&gt;Resultados!I47,1,IF(Resultados!H47&lt;Resultados!I47,2,IF(AND(Resultados!H47=Resultados!I47,Resultados!H47&lt;&gt;"",Resultados!I47&lt;&gt;""),"X",0))),"|",Resultados!H47,"-",Resultados!I47)</f>
        <v>0|-</v>
      </c>
      <c r="J43" s="146"/>
      <c r="K43" s="145">
        <f t="shared" si="136"/>
        <v>0</v>
      </c>
      <c r="L43" s="150"/>
      <c r="M43" s="141"/>
      <c r="N43" s="133">
        <f t="shared" si="87"/>
        <v>0</v>
      </c>
      <c r="O43" s="135"/>
      <c r="P43" s="141"/>
      <c r="Q43" s="133">
        <f t="shared" si="88"/>
        <v>0</v>
      </c>
      <c r="R43" s="135"/>
      <c r="S43" s="141"/>
      <c r="T43" s="133">
        <f t="shared" si="89"/>
        <v>0</v>
      </c>
      <c r="U43" s="135"/>
      <c r="V43" s="141"/>
      <c r="W43" s="133">
        <f t="shared" si="90"/>
        <v>0</v>
      </c>
      <c r="X43" s="135"/>
      <c r="Y43" s="141"/>
      <c r="Z43" s="133">
        <f t="shared" si="91"/>
        <v>0</v>
      </c>
      <c r="AA43" s="135"/>
      <c r="AB43" s="141"/>
      <c r="AC43" s="133">
        <f t="shared" si="92"/>
        <v>0</v>
      </c>
      <c r="AD43" s="135"/>
      <c r="AE43" s="141"/>
      <c r="AF43" s="133">
        <f t="shared" si="93"/>
        <v>0</v>
      </c>
      <c r="AG43" s="135"/>
      <c r="AH43" s="141"/>
      <c r="AI43" s="133">
        <f t="shared" si="94"/>
        <v>0</v>
      </c>
      <c r="AJ43" s="135"/>
      <c r="AK43" s="141"/>
      <c r="AL43" s="133">
        <f t="shared" si="95"/>
        <v>0</v>
      </c>
      <c r="AM43" s="135"/>
      <c r="AN43" s="141"/>
      <c r="AO43" s="133">
        <f t="shared" si="96"/>
        <v>0</v>
      </c>
      <c r="AP43" s="135"/>
      <c r="AQ43" s="141"/>
      <c r="AR43" s="133">
        <f t="shared" si="97"/>
        <v>0</v>
      </c>
      <c r="AS43" s="135"/>
      <c r="AT43" s="141"/>
      <c r="AU43" s="133">
        <f t="shared" si="98"/>
        <v>0</v>
      </c>
      <c r="AV43" s="135"/>
      <c r="AW43" s="141"/>
      <c r="AX43" s="133">
        <f t="shared" si="99"/>
        <v>0</v>
      </c>
      <c r="AY43" s="135"/>
      <c r="AZ43" s="141"/>
      <c r="BA43" s="133">
        <f t="shared" si="100"/>
        <v>0</v>
      </c>
      <c r="BB43" s="135"/>
      <c r="BC43" s="141"/>
      <c r="BD43" s="133">
        <f t="shared" si="101"/>
        <v>0</v>
      </c>
      <c r="BE43" s="135"/>
      <c r="BF43" s="141"/>
      <c r="BG43" s="133">
        <f t="shared" si="102"/>
        <v>0</v>
      </c>
      <c r="BH43" s="135"/>
      <c r="BI43" s="141"/>
      <c r="BJ43" s="133">
        <f t="shared" si="103"/>
        <v>0</v>
      </c>
      <c r="BK43" s="135"/>
      <c r="BL43" s="141"/>
      <c r="BM43" s="133">
        <f t="shared" si="104"/>
        <v>0</v>
      </c>
      <c r="BN43" s="135"/>
      <c r="BO43" s="141"/>
      <c r="BP43" s="133">
        <f t="shared" si="105"/>
        <v>0</v>
      </c>
      <c r="BQ43" s="135"/>
      <c r="BR43" s="141"/>
      <c r="BS43" s="133">
        <f t="shared" si="106"/>
        <v>0</v>
      </c>
      <c r="BT43" s="135"/>
      <c r="BU43" s="141"/>
      <c r="BV43" s="133">
        <f t="shared" si="107"/>
        <v>0</v>
      </c>
      <c r="BW43" s="135"/>
      <c r="BX43" s="141"/>
      <c r="BY43" s="133">
        <f t="shared" si="108"/>
        <v>0</v>
      </c>
      <c r="BZ43" s="135"/>
      <c r="CA43" s="141"/>
      <c r="CB43" s="133">
        <f t="shared" si="109"/>
        <v>0</v>
      </c>
      <c r="CC43" s="135"/>
      <c r="CD43" s="141"/>
      <c r="CE43" s="133">
        <f t="shared" si="110"/>
        <v>0</v>
      </c>
      <c r="CF43" s="135"/>
      <c r="CG43" s="141"/>
      <c r="CH43" s="133">
        <f t="shared" si="111"/>
        <v>0</v>
      </c>
      <c r="CI43" s="135"/>
      <c r="CJ43" s="141"/>
      <c r="CK43" s="133">
        <f t="shared" si="112"/>
        <v>0</v>
      </c>
      <c r="CL43" s="135"/>
      <c r="CM43" s="141"/>
      <c r="CN43" s="133">
        <f t="shared" si="113"/>
        <v>0</v>
      </c>
      <c r="CO43" s="135"/>
      <c r="CP43" s="141"/>
      <c r="CQ43" s="133">
        <f t="shared" si="114"/>
        <v>0</v>
      </c>
      <c r="CR43" s="135"/>
      <c r="CS43" s="141"/>
      <c r="CT43" s="133">
        <f t="shared" si="115"/>
        <v>0</v>
      </c>
      <c r="CU43" s="135"/>
      <c r="CV43" s="141"/>
      <c r="CW43" s="133">
        <f t="shared" si="116"/>
        <v>0</v>
      </c>
      <c r="CX43" s="135"/>
      <c r="CY43" s="141"/>
      <c r="CZ43" s="133">
        <f t="shared" si="117"/>
        <v>0</v>
      </c>
      <c r="DA43" s="135"/>
      <c r="DB43" s="141"/>
      <c r="DC43" s="133">
        <f t="shared" si="118"/>
        <v>0</v>
      </c>
      <c r="DD43" s="135"/>
      <c r="DE43" s="141"/>
      <c r="DF43" s="133">
        <f t="shared" si="119"/>
        <v>0</v>
      </c>
      <c r="DG43" s="135"/>
      <c r="DH43" s="141"/>
      <c r="DI43" s="133">
        <f t="shared" si="120"/>
        <v>0</v>
      </c>
      <c r="DJ43" s="135"/>
      <c r="DK43" s="141"/>
      <c r="DL43" s="133">
        <f t="shared" si="121"/>
        <v>0</v>
      </c>
      <c r="DM43" s="135"/>
      <c r="DN43" s="141"/>
      <c r="DO43" s="133">
        <f t="shared" si="122"/>
        <v>0</v>
      </c>
      <c r="DP43" s="135"/>
      <c r="DQ43" s="141"/>
      <c r="DR43" s="133">
        <f t="shared" si="123"/>
        <v>0</v>
      </c>
      <c r="DS43" s="135"/>
      <c r="DT43" s="141"/>
      <c r="DU43" s="133">
        <f t="shared" si="124"/>
        <v>0</v>
      </c>
      <c r="DV43" s="135"/>
      <c r="DW43" s="141"/>
      <c r="DX43" s="133">
        <f t="shared" si="125"/>
        <v>0</v>
      </c>
      <c r="DY43" s="135"/>
      <c r="DZ43" s="141"/>
      <c r="EA43" s="133">
        <f t="shared" si="126"/>
        <v>0</v>
      </c>
      <c r="EB43" s="135"/>
      <c r="EC43" s="141"/>
      <c r="ED43" s="133">
        <f t="shared" si="127"/>
        <v>0</v>
      </c>
      <c r="EE43" s="135"/>
      <c r="EF43" s="141"/>
      <c r="EG43" s="133">
        <f t="shared" si="128"/>
        <v>0</v>
      </c>
      <c r="EH43" s="135"/>
      <c r="EI43" s="141"/>
      <c r="EJ43" s="133">
        <f t="shared" si="129"/>
        <v>0</v>
      </c>
      <c r="EK43" s="135"/>
      <c r="EL43" s="141"/>
      <c r="EM43" s="133">
        <f t="shared" si="130"/>
        <v>0</v>
      </c>
      <c r="EN43" s="135"/>
      <c r="EO43" s="141"/>
      <c r="EP43" s="133">
        <f t="shared" si="131"/>
        <v>0</v>
      </c>
      <c r="EQ43" s="135"/>
      <c r="ER43" s="141"/>
      <c r="ES43" s="133">
        <f t="shared" si="132"/>
        <v>0</v>
      </c>
      <c r="ET43" s="135"/>
      <c r="EU43" s="141"/>
      <c r="EV43" s="133">
        <f t="shared" si="133"/>
        <v>0</v>
      </c>
      <c r="EW43" s="135"/>
      <c r="EX43" s="141"/>
      <c r="EY43" s="133">
        <f t="shared" si="134"/>
        <v>0</v>
      </c>
      <c r="EZ43" s="135"/>
      <c r="FA43" s="141"/>
      <c r="FB43" s="133">
        <f t="shared" si="135"/>
        <v>0</v>
      </c>
      <c r="FC43" s="135"/>
    </row>
    <row r="44" spans="3:159" s="73" customFormat="1" x14ac:dyDescent="0.3">
      <c r="C44" s="644"/>
      <c r="D44" s="645"/>
      <c r="F44" s="619"/>
      <c r="G44" s="166" t="str">
        <f>CONCATENATE(Resultados!F48,"-",Resultados!K48)</f>
        <v>Bélgica-Túnez</v>
      </c>
      <c r="H44" s="167" t="str">
        <f>CONCATENATE(IF(Resultados!H48&gt;Resultados!I48,1,IF(Resultados!H48&lt;Resultados!I48,2,IF(AND(Resultados!H48=Resultados!I48,Resultados!H48&lt;&gt;"",Resultados!I48&lt;&gt;""),"X",0))),"|",Resultados!H48,"-",Resultados!I48)</f>
        <v>0|-</v>
      </c>
      <c r="J44" s="146"/>
      <c r="K44" s="145">
        <f t="shared" si="136"/>
        <v>0</v>
      </c>
      <c r="L44" s="150"/>
      <c r="M44" s="141"/>
      <c r="N44" s="133">
        <f t="shared" si="87"/>
        <v>0</v>
      </c>
      <c r="O44" s="135"/>
      <c r="P44" s="141"/>
      <c r="Q44" s="133">
        <f t="shared" si="88"/>
        <v>0</v>
      </c>
      <c r="R44" s="135"/>
      <c r="S44" s="141"/>
      <c r="T44" s="133">
        <f t="shared" si="89"/>
        <v>0</v>
      </c>
      <c r="U44" s="135"/>
      <c r="V44" s="141"/>
      <c r="W44" s="133">
        <f t="shared" si="90"/>
        <v>0</v>
      </c>
      <c r="X44" s="135"/>
      <c r="Y44" s="141"/>
      <c r="Z44" s="133">
        <f t="shared" si="91"/>
        <v>0</v>
      </c>
      <c r="AA44" s="135"/>
      <c r="AB44" s="141"/>
      <c r="AC44" s="133">
        <f t="shared" si="92"/>
        <v>0</v>
      </c>
      <c r="AD44" s="135"/>
      <c r="AE44" s="141"/>
      <c r="AF44" s="133">
        <f t="shared" si="93"/>
        <v>0</v>
      </c>
      <c r="AG44" s="135"/>
      <c r="AH44" s="141"/>
      <c r="AI44" s="133">
        <f t="shared" si="94"/>
        <v>0</v>
      </c>
      <c r="AJ44" s="135"/>
      <c r="AK44" s="141"/>
      <c r="AL44" s="133">
        <f t="shared" si="95"/>
        <v>0</v>
      </c>
      <c r="AM44" s="135"/>
      <c r="AN44" s="141"/>
      <c r="AO44" s="133">
        <f t="shared" si="96"/>
        <v>0</v>
      </c>
      <c r="AP44" s="135"/>
      <c r="AQ44" s="141"/>
      <c r="AR44" s="133">
        <f t="shared" si="97"/>
        <v>0</v>
      </c>
      <c r="AS44" s="135"/>
      <c r="AT44" s="141"/>
      <c r="AU44" s="133">
        <f t="shared" si="98"/>
        <v>0</v>
      </c>
      <c r="AV44" s="135"/>
      <c r="AW44" s="141"/>
      <c r="AX44" s="133">
        <f t="shared" si="99"/>
        <v>0</v>
      </c>
      <c r="AY44" s="135"/>
      <c r="AZ44" s="141"/>
      <c r="BA44" s="133">
        <f t="shared" si="100"/>
        <v>0</v>
      </c>
      <c r="BB44" s="135"/>
      <c r="BC44" s="141"/>
      <c r="BD44" s="133">
        <f t="shared" si="101"/>
        <v>0</v>
      </c>
      <c r="BE44" s="135"/>
      <c r="BF44" s="141"/>
      <c r="BG44" s="133">
        <f t="shared" si="102"/>
        <v>0</v>
      </c>
      <c r="BH44" s="135"/>
      <c r="BI44" s="141"/>
      <c r="BJ44" s="133">
        <f t="shared" si="103"/>
        <v>0</v>
      </c>
      <c r="BK44" s="135"/>
      <c r="BL44" s="141"/>
      <c r="BM44" s="133">
        <f t="shared" si="104"/>
        <v>0</v>
      </c>
      <c r="BN44" s="135"/>
      <c r="BO44" s="141"/>
      <c r="BP44" s="133">
        <f t="shared" si="105"/>
        <v>0</v>
      </c>
      <c r="BQ44" s="135"/>
      <c r="BR44" s="141"/>
      <c r="BS44" s="133">
        <f t="shared" si="106"/>
        <v>0</v>
      </c>
      <c r="BT44" s="135"/>
      <c r="BU44" s="141"/>
      <c r="BV44" s="133">
        <f t="shared" si="107"/>
        <v>0</v>
      </c>
      <c r="BW44" s="135"/>
      <c r="BX44" s="141"/>
      <c r="BY44" s="133">
        <f t="shared" si="108"/>
        <v>0</v>
      </c>
      <c r="BZ44" s="135"/>
      <c r="CA44" s="141"/>
      <c r="CB44" s="133">
        <f t="shared" si="109"/>
        <v>0</v>
      </c>
      <c r="CC44" s="135"/>
      <c r="CD44" s="141"/>
      <c r="CE44" s="133">
        <f t="shared" si="110"/>
        <v>0</v>
      </c>
      <c r="CF44" s="135"/>
      <c r="CG44" s="141"/>
      <c r="CH44" s="133">
        <f t="shared" si="111"/>
        <v>0</v>
      </c>
      <c r="CI44" s="135"/>
      <c r="CJ44" s="141"/>
      <c r="CK44" s="133">
        <f t="shared" si="112"/>
        <v>0</v>
      </c>
      <c r="CL44" s="135"/>
      <c r="CM44" s="141"/>
      <c r="CN44" s="133">
        <f t="shared" si="113"/>
        <v>0</v>
      </c>
      <c r="CO44" s="135"/>
      <c r="CP44" s="141"/>
      <c r="CQ44" s="133">
        <f t="shared" si="114"/>
        <v>0</v>
      </c>
      <c r="CR44" s="135"/>
      <c r="CS44" s="141"/>
      <c r="CT44" s="133">
        <f t="shared" si="115"/>
        <v>0</v>
      </c>
      <c r="CU44" s="135"/>
      <c r="CV44" s="141"/>
      <c r="CW44" s="133">
        <f t="shared" si="116"/>
        <v>0</v>
      </c>
      <c r="CX44" s="135"/>
      <c r="CY44" s="141"/>
      <c r="CZ44" s="133">
        <f t="shared" si="117"/>
        <v>0</v>
      </c>
      <c r="DA44" s="135"/>
      <c r="DB44" s="141"/>
      <c r="DC44" s="133">
        <f t="shared" si="118"/>
        <v>0</v>
      </c>
      <c r="DD44" s="135"/>
      <c r="DE44" s="141"/>
      <c r="DF44" s="133">
        <f t="shared" si="119"/>
        <v>0</v>
      </c>
      <c r="DG44" s="135"/>
      <c r="DH44" s="141"/>
      <c r="DI44" s="133">
        <f t="shared" si="120"/>
        <v>0</v>
      </c>
      <c r="DJ44" s="135"/>
      <c r="DK44" s="141"/>
      <c r="DL44" s="133">
        <f t="shared" si="121"/>
        <v>0</v>
      </c>
      <c r="DM44" s="135"/>
      <c r="DN44" s="141"/>
      <c r="DO44" s="133">
        <f t="shared" si="122"/>
        <v>0</v>
      </c>
      <c r="DP44" s="135"/>
      <c r="DQ44" s="141"/>
      <c r="DR44" s="133">
        <f t="shared" si="123"/>
        <v>0</v>
      </c>
      <c r="DS44" s="135"/>
      <c r="DT44" s="141"/>
      <c r="DU44" s="133">
        <f t="shared" si="124"/>
        <v>0</v>
      </c>
      <c r="DV44" s="135"/>
      <c r="DW44" s="141"/>
      <c r="DX44" s="133">
        <f t="shared" si="125"/>
        <v>0</v>
      </c>
      <c r="DY44" s="135"/>
      <c r="DZ44" s="141"/>
      <c r="EA44" s="133">
        <f t="shared" si="126"/>
        <v>0</v>
      </c>
      <c r="EB44" s="135"/>
      <c r="EC44" s="141"/>
      <c r="ED44" s="133">
        <f t="shared" si="127"/>
        <v>0</v>
      </c>
      <c r="EE44" s="135"/>
      <c r="EF44" s="141"/>
      <c r="EG44" s="133">
        <f t="shared" si="128"/>
        <v>0</v>
      </c>
      <c r="EH44" s="135"/>
      <c r="EI44" s="141"/>
      <c r="EJ44" s="133">
        <f t="shared" si="129"/>
        <v>0</v>
      </c>
      <c r="EK44" s="135"/>
      <c r="EL44" s="141"/>
      <c r="EM44" s="133">
        <f t="shared" si="130"/>
        <v>0</v>
      </c>
      <c r="EN44" s="135"/>
      <c r="EO44" s="141"/>
      <c r="EP44" s="133">
        <f t="shared" si="131"/>
        <v>0</v>
      </c>
      <c r="EQ44" s="135"/>
      <c r="ER44" s="141"/>
      <c r="ES44" s="133">
        <f t="shared" si="132"/>
        <v>0</v>
      </c>
      <c r="ET44" s="135"/>
      <c r="EU44" s="141"/>
      <c r="EV44" s="133">
        <f t="shared" si="133"/>
        <v>0</v>
      </c>
      <c r="EW44" s="135"/>
      <c r="EX44" s="141"/>
      <c r="EY44" s="133">
        <f t="shared" si="134"/>
        <v>0</v>
      </c>
      <c r="EZ44" s="135"/>
      <c r="FA44" s="141"/>
      <c r="FB44" s="133">
        <f t="shared" si="135"/>
        <v>0</v>
      </c>
      <c r="FC44" s="135"/>
    </row>
    <row r="45" spans="3:159" s="73" customFormat="1" x14ac:dyDescent="0.3">
      <c r="F45" s="619"/>
      <c r="G45" s="166" t="str">
        <f>CONCATENATE(Resultados!F49,"-",Resultados!K49)</f>
        <v>Inglaterra-Panamá</v>
      </c>
      <c r="H45" s="167" t="str">
        <f>CONCATENATE(IF(Resultados!H49&gt;Resultados!I49,1,IF(Resultados!H49&lt;Resultados!I49,2,IF(AND(Resultados!H49=Resultados!I49,Resultados!H49&lt;&gt;"",Resultados!I49&lt;&gt;""),"X",0))),"|",Resultados!H49,"-",Resultados!I49)</f>
        <v>0|-</v>
      </c>
      <c r="J45" s="146"/>
      <c r="K45" s="145">
        <f t="shared" si="136"/>
        <v>0</v>
      </c>
      <c r="L45" s="150"/>
      <c r="M45" s="141"/>
      <c r="N45" s="133">
        <f t="shared" si="87"/>
        <v>0</v>
      </c>
      <c r="O45" s="135"/>
      <c r="P45" s="141"/>
      <c r="Q45" s="133">
        <f t="shared" si="88"/>
        <v>0</v>
      </c>
      <c r="R45" s="135"/>
      <c r="S45" s="141"/>
      <c r="T45" s="133">
        <f t="shared" si="89"/>
        <v>0</v>
      </c>
      <c r="U45" s="135"/>
      <c r="V45" s="141"/>
      <c r="W45" s="133">
        <f t="shared" si="90"/>
        <v>0</v>
      </c>
      <c r="X45" s="135"/>
      <c r="Y45" s="141"/>
      <c r="Z45" s="133">
        <f t="shared" si="91"/>
        <v>0</v>
      </c>
      <c r="AA45" s="135"/>
      <c r="AB45" s="141"/>
      <c r="AC45" s="133">
        <f t="shared" si="92"/>
        <v>0</v>
      </c>
      <c r="AD45" s="135"/>
      <c r="AE45" s="141"/>
      <c r="AF45" s="133">
        <f t="shared" si="93"/>
        <v>0</v>
      </c>
      <c r="AG45" s="135"/>
      <c r="AH45" s="141"/>
      <c r="AI45" s="133">
        <f t="shared" si="94"/>
        <v>0</v>
      </c>
      <c r="AJ45" s="135"/>
      <c r="AK45" s="141"/>
      <c r="AL45" s="133">
        <f t="shared" si="95"/>
        <v>0</v>
      </c>
      <c r="AM45" s="135"/>
      <c r="AN45" s="141"/>
      <c r="AO45" s="133">
        <f t="shared" si="96"/>
        <v>0</v>
      </c>
      <c r="AP45" s="135"/>
      <c r="AQ45" s="141"/>
      <c r="AR45" s="133">
        <f t="shared" si="97"/>
        <v>0</v>
      </c>
      <c r="AS45" s="135"/>
      <c r="AT45" s="141"/>
      <c r="AU45" s="133">
        <f t="shared" si="98"/>
        <v>0</v>
      </c>
      <c r="AV45" s="135"/>
      <c r="AW45" s="141"/>
      <c r="AX45" s="133">
        <f t="shared" si="99"/>
        <v>0</v>
      </c>
      <c r="AY45" s="135"/>
      <c r="AZ45" s="141"/>
      <c r="BA45" s="133">
        <f t="shared" si="100"/>
        <v>0</v>
      </c>
      <c r="BB45" s="135"/>
      <c r="BC45" s="141"/>
      <c r="BD45" s="133">
        <f t="shared" si="101"/>
        <v>0</v>
      </c>
      <c r="BE45" s="135"/>
      <c r="BF45" s="141"/>
      <c r="BG45" s="133">
        <f t="shared" si="102"/>
        <v>0</v>
      </c>
      <c r="BH45" s="135"/>
      <c r="BI45" s="141"/>
      <c r="BJ45" s="133">
        <f t="shared" si="103"/>
        <v>0</v>
      </c>
      <c r="BK45" s="135"/>
      <c r="BL45" s="141"/>
      <c r="BM45" s="133">
        <f t="shared" si="104"/>
        <v>0</v>
      </c>
      <c r="BN45" s="135"/>
      <c r="BO45" s="141"/>
      <c r="BP45" s="133">
        <f t="shared" si="105"/>
        <v>0</v>
      </c>
      <c r="BQ45" s="135"/>
      <c r="BR45" s="141"/>
      <c r="BS45" s="133">
        <f t="shared" si="106"/>
        <v>0</v>
      </c>
      <c r="BT45" s="135"/>
      <c r="BU45" s="141"/>
      <c r="BV45" s="133">
        <f t="shared" si="107"/>
        <v>0</v>
      </c>
      <c r="BW45" s="135"/>
      <c r="BX45" s="141"/>
      <c r="BY45" s="133">
        <f t="shared" si="108"/>
        <v>0</v>
      </c>
      <c r="BZ45" s="135"/>
      <c r="CA45" s="141"/>
      <c r="CB45" s="133">
        <f t="shared" si="109"/>
        <v>0</v>
      </c>
      <c r="CC45" s="135"/>
      <c r="CD45" s="141"/>
      <c r="CE45" s="133">
        <f t="shared" si="110"/>
        <v>0</v>
      </c>
      <c r="CF45" s="135"/>
      <c r="CG45" s="141"/>
      <c r="CH45" s="133">
        <f t="shared" si="111"/>
        <v>0</v>
      </c>
      <c r="CI45" s="135"/>
      <c r="CJ45" s="141"/>
      <c r="CK45" s="133">
        <f t="shared" si="112"/>
        <v>0</v>
      </c>
      <c r="CL45" s="135"/>
      <c r="CM45" s="141"/>
      <c r="CN45" s="133">
        <f t="shared" si="113"/>
        <v>0</v>
      </c>
      <c r="CO45" s="135"/>
      <c r="CP45" s="141"/>
      <c r="CQ45" s="133">
        <f t="shared" si="114"/>
        <v>0</v>
      </c>
      <c r="CR45" s="135"/>
      <c r="CS45" s="141"/>
      <c r="CT45" s="133">
        <f t="shared" si="115"/>
        <v>0</v>
      </c>
      <c r="CU45" s="135"/>
      <c r="CV45" s="141"/>
      <c r="CW45" s="133">
        <f t="shared" si="116"/>
        <v>0</v>
      </c>
      <c r="CX45" s="135"/>
      <c r="CY45" s="141"/>
      <c r="CZ45" s="133">
        <f t="shared" si="117"/>
        <v>0</v>
      </c>
      <c r="DA45" s="135"/>
      <c r="DB45" s="141"/>
      <c r="DC45" s="133">
        <f t="shared" si="118"/>
        <v>0</v>
      </c>
      <c r="DD45" s="135"/>
      <c r="DE45" s="141"/>
      <c r="DF45" s="133">
        <f t="shared" si="119"/>
        <v>0</v>
      </c>
      <c r="DG45" s="135"/>
      <c r="DH45" s="141"/>
      <c r="DI45" s="133">
        <f t="shared" si="120"/>
        <v>0</v>
      </c>
      <c r="DJ45" s="135"/>
      <c r="DK45" s="141"/>
      <c r="DL45" s="133">
        <f t="shared" si="121"/>
        <v>0</v>
      </c>
      <c r="DM45" s="135"/>
      <c r="DN45" s="141"/>
      <c r="DO45" s="133">
        <f t="shared" si="122"/>
        <v>0</v>
      </c>
      <c r="DP45" s="135"/>
      <c r="DQ45" s="141"/>
      <c r="DR45" s="133">
        <f t="shared" si="123"/>
        <v>0</v>
      </c>
      <c r="DS45" s="135"/>
      <c r="DT45" s="141"/>
      <c r="DU45" s="133">
        <f t="shared" si="124"/>
        <v>0</v>
      </c>
      <c r="DV45" s="135"/>
      <c r="DW45" s="141"/>
      <c r="DX45" s="133">
        <f t="shared" si="125"/>
        <v>0</v>
      </c>
      <c r="DY45" s="135"/>
      <c r="DZ45" s="141"/>
      <c r="EA45" s="133">
        <f t="shared" si="126"/>
        <v>0</v>
      </c>
      <c r="EB45" s="135"/>
      <c r="EC45" s="141"/>
      <c r="ED45" s="133">
        <f t="shared" si="127"/>
        <v>0</v>
      </c>
      <c r="EE45" s="135"/>
      <c r="EF45" s="141"/>
      <c r="EG45" s="133">
        <f t="shared" si="128"/>
        <v>0</v>
      </c>
      <c r="EH45" s="135"/>
      <c r="EI45" s="141"/>
      <c r="EJ45" s="133">
        <f t="shared" si="129"/>
        <v>0</v>
      </c>
      <c r="EK45" s="135"/>
      <c r="EL45" s="141"/>
      <c r="EM45" s="133">
        <f t="shared" si="130"/>
        <v>0</v>
      </c>
      <c r="EN45" s="135"/>
      <c r="EO45" s="141"/>
      <c r="EP45" s="133">
        <f t="shared" si="131"/>
        <v>0</v>
      </c>
      <c r="EQ45" s="135"/>
      <c r="ER45" s="141"/>
      <c r="ES45" s="133">
        <f t="shared" si="132"/>
        <v>0</v>
      </c>
      <c r="ET45" s="135"/>
      <c r="EU45" s="141"/>
      <c r="EV45" s="133">
        <f t="shared" si="133"/>
        <v>0</v>
      </c>
      <c r="EW45" s="135"/>
      <c r="EX45" s="141"/>
      <c r="EY45" s="133">
        <f t="shared" si="134"/>
        <v>0</v>
      </c>
      <c r="EZ45" s="135"/>
      <c r="FA45" s="141"/>
      <c r="FB45" s="133">
        <f t="shared" si="135"/>
        <v>0</v>
      </c>
      <c r="FC45" s="135"/>
    </row>
    <row r="46" spans="3:159" s="73" customFormat="1" x14ac:dyDescent="0.3">
      <c r="F46" s="619"/>
      <c r="G46" s="166" t="str">
        <f>CONCATENATE(Resultados!F50,"-",Resultados!K50)</f>
        <v>Inglaterra-Bélgica</v>
      </c>
      <c r="H46" s="167" t="str">
        <f>CONCATENATE(IF(Resultados!H50&gt;Resultados!I50,1,IF(Resultados!H50&lt;Resultados!I50,2,IF(AND(Resultados!H50=Resultados!I50,Resultados!H50&lt;&gt;"",Resultados!I50&lt;&gt;""),"X",0))),"|",Resultados!H50,"-",Resultados!I50)</f>
        <v>0|-</v>
      </c>
      <c r="J46" s="146"/>
      <c r="K46" s="145">
        <f t="shared" si="136"/>
        <v>0</v>
      </c>
      <c r="L46" s="150"/>
      <c r="M46" s="141"/>
      <c r="N46" s="133">
        <f t="shared" si="87"/>
        <v>0</v>
      </c>
      <c r="O46" s="135"/>
      <c r="P46" s="141"/>
      <c r="Q46" s="133">
        <f t="shared" si="88"/>
        <v>0</v>
      </c>
      <c r="R46" s="135"/>
      <c r="S46" s="141"/>
      <c r="T46" s="133">
        <f t="shared" si="89"/>
        <v>0</v>
      </c>
      <c r="U46" s="135"/>
      <c r="V46" s="141"/>
      <c r="W46" s="133">
        <f t="shared" si="90"/>
        <v>0</v>
      </c>
      <c r="X46" s="135"/>
      <c r="Y46" s="141"/>
      <c r="Z46" s="133">
        <f t="shared" si="91"/>
        <v>0</v>
      </c>
      <c r="AA46" s="135"/>
      <c r="AB46" s="141"/>
      <c r="AC46" s="133">
        <f t="shared" si="92"/>
        <v>0</v>
      </c>
      <c r="AD46" s="135"/>
      <c r="AE46" s="141"/>
      <c r="AF46" s="133">
        <f t="shared" si="93"/>
        <v>0</v>
      </c>
      <c r="AG46" s="135"/>
      <c r="AH46" s="141"/>
      <c r="AI46" s="133">
        <f t="shared" si="94"/>
        <v>0</v>
      </c>
      <c r="AJ46" s="135"/>
      <c r="AK46" s="141"/>
      <c r="AL46" s="133">
        <f t="shared" si="95"/>
        <v>0</v>
      </c>
      <c r="AM46" s="135"/>
      <c r="AN46" s="141"/>
      <c r="AO46" s="133">
        <f t="shared" si="96"/>
        <v>0</v>
      </c>
      <c r="AP46" s="135"/>
      <c r="AQ46" s="141"/>
      <c r="AR46" s="133">
        <f t="shared" si="97"/>
        <v>0</v>
      </c>
      <c r="AS46" s="135"/>
      <c r="AT46" s="141"/>
      <c r="AU46" s="133">
        <f t="shared" si="98"/>
        <v>0</v>
      </c>
      <c r="AV46" s="135"/>
      <c r="AW46" s="141"/>
      <c r="AX46" s="133">
        <f t="shared" si="99"/>
        <v>0</v>
      </c>
      <c r="AY46" s="135"/>
      <c r="AZ46" s="141"/>
      <c r="BA46" s="133">
        <f t="shared" si="100"/>
        <v>0</v>
      </c>
      <c r="BB46" s="135"/>
      <c r="BC46" s="141"/>
      <c r="BD46" s="133">
        <f t="shared" si="101"/>
        <v>0</v>
      </c>
      <c r="BE46" s="135"/>
      <c r="BF46" s="141"/>
      <c r="BG46" s="133">
        <f t="shared" si="102"/>
        <v>0</v>
      </c>
      <c r="BH46" s="135"/>
      <c r="BI46" s="141"/>
      <c r="BJ46" s="133">
        <f t="shared" si="103"/>
        <v>0</v>
      </c>
      <c r="BK46" s="135"/>
      <c r="BL46" s="141"/>
      <c r="BM46" s="133">
        <f t="shared" si="104"/>
        <v>0</v>
      </c>
      <c r="BN46" s="135"/>
      <c r="BO46" s="141"/>
      <c r="BP46" s="133">
        <f t="shared" si="105"/>
        <v>0</v>
      </c>
      <c r="BQ46" s="135"/>
      <c r="BR46" s="141"/>
      <c r="BS46" s="133">
        <f t="shared" si="106"/>
        <v>0</v>
      </c>
      <c r="BT46" s="135"/>
      <c r="BU46" s="141"/>
      <c r="BV46" s="133">
        <f t="shared" si="107"/>
        <v>0</v>
      </c>
      <c r="BW46" s="135"/>
      <c r="BX46" s="141"/>
      <c r="BY46" s="133">
        <f t="shared" si="108"/>
        <v>0</v>
      </c>
      <c r="BZ46" s="135"/>
      <c r="CA46" s="141"/>
      <c r="CB46" s="133">
        <f t="shared" si="109"/>
        <v>0</v>
      </c>
      <c r="CC46" s="135"/>
      <c r="CD46" s="141"/>
      <c r="CE46" s="133">
        <f t="shared" si="110"/>
        <v>0</v>
      </c>
      <c r="CF46" s="135"/>
      <c r="CG46" s="141"/>
      <c r="CH46" s="133">
        <f t="shared" si="111"/>
        <v>0</v>
      </c>
      <c r="CI46" s="135"/>
      <c r="CJ46" s="141"/>
      <c r="CK46" s="133">
        <f t="shared" si="112"/>
        <v>0</v>
      </c>
      <c r="CL46" s="135"/>
      <c r="CM46" s="141"/>
      <c r="CN46" s="133">
        <f t="shared" si="113"/>
        <v>0</v>
      </c>
      <c r="CO46" s="135"/>
      <c r="CP46" s="141"/>
      <c r="CQ46" s="133">
        <f t="shared" si="114"/>
        <v>0</v>
      </c>
      <c r="CR46" s="135"/>
      <c r="CS46" s="141"/>
      <c r="CT46" s="133">
        <f t="shared" si="115"/>
        <v>0</v>
      </c>
      <c r="CU46" s="135"/>
      <c r="CV46" s="141"/>
      <c r="CW46" s="133">
        <f t="shared" si="116"/>
        <v>0</v>
      </c>
      <c r="CX46" s="135"/>
      <c r="CY46" s="141"/>
      <c r="CZ46" s="133">
        <f t="shared" si="117"/>
        <v>0</v>
      </c>
      <c r="DA46" s="135"/>
      <c r="DB46" s="141"/>
      <c r="DC46" s="133">
        <f t="shared" si="118"/>
        <v>0</v>
      </c>
      <c r="DD46" s="135"/>
      <c r="DE46" s="141"/>
      <c r="DF46" s="133">
        <f t="shared" si="119"/>
        <v>0</v>
      </c>
      <c r="DG46" s="135"/>
      <c r="DH46" s="141"/>
      <c r="DI46" s="133">
        <f t="shared" si="120"/>
        <v>0</v>
      </c>
      <c r="DJ46" s="135"/>
      <c r="DK46" s="141"/>
      <c r="DL46" s="133">
        <f t="shared" si="121"/>
        <v>0</v>
      </c>
      <c r="DM46" s="135"/>
      <c r="DN46" s="141"/>
      <c r="DO46" s="133">
        <f t="shared" si="122"/>
        <v>0</v>
      </c>
      <c r="DP46" s="135"/>
      <c r="DQ46" s="141"/>
      <c r="DR46" s="133">
        <f t="shared" si="123"/>
        <v>0</v>
      </c>
      <c r="DS46" s="135"/>
      <c r="DT46" s="141"/>
      <c r="DU46" s="133">
        <f t="shared" si="124"/>
        <v>0</v>
      </c>
      <c r="DV46" s="135"/>
      <c r="DW46" s="141"/>
      <c r="DX46" s="133">
        <f t="shared" si="125"/>
        <v>0</v>
      </c>
      <c r="DY46" s="135"/>
      <c r="DZ46" s="141"/>
      <c r="EA46" s="133">
        <f t="shared" si="126"/>
        <v>0</v>
      </c>
      <c r="EB46" s="135"/>
      <c r="EC46" s="141"/>
      <c r="ED46" s="133">
        <f t="shared" si="127"/>
        <v>0</v>
      </c>
      <c r="EE46" s="135"/>
      <c r="EF46" s="141"/>
      <c r="EG46" s="133">
        <f t="shared" si="128"/>
        <v>0</v>
      </c>
      <c r="EH46" s="135"/>
      <c r="EI46" s="141"/>
      <c r="EJ46" s="133">
        <f t="shared" si="129"/>
        <v>0</v>
      </c>
      <c r="EK46" s="135"/>
      <c r="EL46" s="141"/>
      <c r="EM46" s="133">
        <f t="shared" si="130"/>
        <v>0</v>
      </c>
      <c r="EN46" s="135"/>
      <c r="EO46" s="141"/>
      <c r="EP46" s="133">
        <f t="shared" si="131"/>
        <v>0</v>
      </c>
      <c r="EQ46" s="135"/>
      <c r="ER46" s="141"/>
      <c r="ES46" s="133">
        <f t="shared" si="132"/>
        <v>0</v>
      </c>
      <c r="ET46" s="135"/>
      <c r="EU46" s="141"/>
      <c r="EV46" s="133">
        <f t="shared" si="133"/>
        <v>0</v>
      </c>
      <c r="EW46" s="135"/>
      <c r="EX46" s="141"/>
      <c r="EY46" s="133">
        <f t="shared" si="134"/>
        <v>0</v>
      </c>
      <c r="EZ46" s="135"/>
      <c r="FA46" s="141"/>
      <c r="FB46" s="133">
        <f t="shared" si="135"/>
        <v>0</v>
      </c>
      <c r="FC46" s="135"/>
    </row>
    <row r="47" spans="3:159" s="73" customFormat="1" x14ac:dyDescent="0.3">
      <c r="F47" s="647"/>
      <c r="G47" s="166" t="str">
        <f>CONCATENATE(Resultados!F51,"-",Resultados!K51)</f>
        <v>Panamá-Túnez</v>
      </c>
      <c r="H47" s="167" t="str">
        <f>CONCATENATE(IF(Resultados!H51&gt;Resultados!I51,1,IF(Resultados!H51&lt;Resultados!I51,2,IF(AND(Resultados!H51=Resultados!I51,Resultados!H51&lt;&gt;"",Resultados!I51&lt;&gt;""),"X",0))),"|",Resultados!H51,"-",Resultados!I51)</f>
        <v>0|-</v>
      </c>
      <c r="J47" s="146"/>
      <c r="K47" s="145">
        <f t="shared" si="136"/>
        <v>0</v>
      </c>
      <c r="L47" s="150"/>
      <c r="M47" s="141"/>
      <c r="N47" s="133">
        <f t="shared" si="87"/>
        <v>0</v>
      </c>
      <c r="O47" s="135"/>
      <c r="P47" s="141"/>
      <c r="Q47" s="133">
        <f t="shared" si="88"/>
        <v>0</v>
      </c>
      <c r="R47" s="135"/>
      <c r="S47" s="141"/>
      <c r="T47" s="133">
        <f t="shared" si="89"/>
        <v>0</v>
      </c>
      <c r="U47" s="135"/>
      <c r="V47" s="141"/>
      <c r="W47" s="133">
        <f t="shared" si="90"/>
        <v>0</v>
      </c>
      <c r="X47" s="135"/>
      <c r="Y47" s="141"/>
      <c r="Z47" s="133">
        <f t="shared" si="91"/>
        <v>0</v>
      </c>
      <c r="AA47" s="135"/>
      <c r="AB47" s="141"/>
      <c r="AC47" s="133">
        <f t="shared" si="92"/>
        <v>0</v>
      </c>
      <c r="AD47" s="135"/>
      <c r="AE47" s="141"/>
      <c r="AF47" s="133">
        <f t="shared" si="93"/>
        <v>0</v>
      </c>
      <c r="AG47" s="135"/>
      <c r="AH47" s="141"/>
      <c r="AI47" s="133">
        <f t="shared" si="94"/>
        <v>0</v>
      </c>
      <c r="AJ47" s="135"/>
      <c r="AK47" s="141"/>
      <c r="AL47" s="133">
        <f t="shared" si="95"/>
        <v>0</v>
      </c>
      <c r="AM47" s="135"/>
      <c r="AN47" s="141"/>
      <c r="AO47" s="133">
        <f t="shared" si="96"/>
        <v>0</v>
      </c>
      <c r="AP47" s="135"/>
      <c r="AQ47" s="141"/>
      <c r="AR47" s="133">
        <f t="shared" si="97"/>
        <v>0</v>
      </c>
      <c r="AS47" s="135"/>
      <c r="AT47" s="141"/>
      <c r="AU47" s="133">
        <f t="shared" si="98"/>
        <v>0</v>
      </c>
      <c r="AV47" s="135"/>
      <c r="AW47" s="141"/>
      <c r="AX47" s="133">
        <f t="shared" si="99"/>
        <v>0</v>
      </c>
      <c r="AY47" s="135"/>
      <c r="AZ47" s="141"/>
      <c r="BA47" s="133">
        <f t="shared" si="100"/>
        <v>0</v>
      </c>
      <c r="BB47" s="135"/>
      <c r="BC47" s="141"/>
      <c r="BD47" s="133">
        <f t="shared" si="101"/>
        <v>0</v>
      </c>
      <c r="BE47" s="135"/>
      <c r="BF47" s="141"/>
      <c r="BG47" s="133">
        <f t="shared" si="102"/>
        <v>0</v>
      </c>
      <c r="BH47" s="135"/>
      <c r="BI47" s="141"/>
      <c r="BJ47" s="133">
        <f t="shared" si="103"/>
        <v>0</v>
      </c>
      <c r="BK47" s="135"/>
      <c r="BL47" s="141"/>
      <c r="BM47" s="133">
        <f t="shared" si="104"/>
        <v>0</v>
      </c>
      <c r="BN47" s="135"/>
      <c r="BO47" s="141"/>
      <c r="BP47" s="133">
        <f t="shared" si="105"/>
        <v>0</v>
      </c>
      <c r="BQ47" s="135"/>
      <c r="BR47" s="141"/>
      <c r="BS47" s="133">
        <f t="shared" si="106"/>
        <v>0</v>
      </c>
      <c r="BT47" s="135"/>
      <c r="BU47" s="141"/>
      <c r="BV47" s="133">
        <f t="shared" si="107"/>
        <v>0</v>
      </c>
      <c r="BW47" s="135"/>
      <c r="BX47" s="141"/>
      <c r="BY47" s="133">
        <f t="shared" si="108"/>
        <v>0</v>
      </c>
      <c r="BZ47" s="135"/>
      <c r="CA47" s="141"/>
      <c r="CB47" s="133">
        <f t="shared" si="109"/>
        <v>0</v>
      </c>
      <c r="CC47" s="135"/>
      <c r="CD47" s="141"/>
      <c r="CE47" s="133">
        <f t="shared" si="110"/>
        <v>0</v>
      </c>
      <c r="CF47" s="135"/>
      <c r="CG47" s="141"/>
      <c r="CH47" s="133">
        <f t="shared" si="111"/>
        <v>0</v>
      </c>
      <c r="CI47" s="135"/>
      <c r="CJ47" s="141"/>
      <c r="CK47" s="133">
        <f t="shared" si="112"/>
        <v>0</v>
      </c>
      <c r="CL47" s="135"/>
      <c r="CM47" s="141"/>
      <c r="CN47" s="133">
        <f t="shared" si="113"/>
        <v>0</v>
      </c>
      <c r="CO47" s="135"/>
      <c r="CP47" s="141"/>
      <c r="CQ47" s="133">
        <f t="shared" si="114"/>
        <v>0</v>
      </c>
      <c r="CR47" s="135"/>
      <c r="CS47" s="141"/>
      <c r="CT47" s="133">
        <f t="shared" si="115"/>
        <v>0</v>
      </c>
      <c r="CU47" s="135"/>
      <c r="CV47" s="141"/>
      <c r="CW47" s="133">
        <f t="shared" si="116"/>
        <v>0</v>
      </c>
      <c r="CX47" s="135"/>
      <c r="CY47" s="141"/>
      <c r="CZ47" s="133">
        <f t="shared" si="117"/>
        <v>0</v>
      </c>
      <c r="DA47" s="135"/>
      <c r="DB47" s="141"/>
      <c r="DC47" s="133">
        <f t="shared" si="118"/>
        <v>0</v>
      </c>
      <c r="DD47" s="135"/>
      <c r="DE47" s="141"/>
      <c r="DF47" s="133">
        <f t="shared" si="119"/>
        <v>0</v>
      </c>
      <c r="DG47" s="135"/>
      <c r="DH47" s="141"/>
      <c r="DI47" s="133">
        <f t="shared" si="120"/>
        <v>0</v>
      </c>
      <c r="DJ47" s="135"/>
      <c r="DK47" s="141"/>
      <c r="DL47" s="133">
        <f t="shared" si="121"/>
        <v>0</v>
      </c>
      <c r="DM47" s="135"/>
      <c r="DN47" s="141"/>
      <c r="DO47" s="133">
        <f t="shared" si="122"/>
        <v>0</v>
      </c>
      <c r="DP47" s="135"/>
      <c r="DQ47" s="141"/>
      <c r="DR47" s="133">
        <f t="shared" si="123"/>
        <v>0</v>
      </c>
      <c r="DS47" s="135"/>
      <c r="DT47" s="141"/>
      <c r="DU47" s="133">
        <f t="shared" si="124"/>
        <v>0</v>
      </c>
      <c r="DV47" s="135"/>
      <c r="DW47" s="141"/>
      <c r="DX47" s="133">
        <f t="shared" si="125"/>
        <v>0</v>
      </c>
      <c r="DY47" s="135"/>
      <c r="DZ47" s="141"/>
      <c r="EA47" s="133">
        <f t="shared" si="126"/>
        <v>0</v>
      </c>
      <c r="EB47" s="135"/>
      <c r="EC47" s="141"/>
      <c r="ED47" s="133">
        <f t="shared" si="127"/>
        <v>0</v>
      </c>
      <c r="EE47" s="135"/>
      <c r="EF47" s="141"/>
      <c r="EG47" s="133">
        <f t="shared" si="128"/>
        <v>0</v>
      </c>
      <c r="EH47" s="135"/>
      <c r="EI47" s="141"/>
      <c r="EJ47" s="133">
        <f t="shared" si="129"/>
        <v>0</v>
      </c>
      <c r="EK47" s="135"/>
      <c r="EL47" s="141"/>
      <c r="EM47" s="133">
        <f t="shared" si="130"/>
        <v>0</v>
      </c>
      <c r="EN47" s="135"/>
      <c r="EO47" s="141"/>
      <c r="EP47" s="133">
        <f t="shared" si="131"/>
        <v>0</v>
      </c>
      <c r="EQ47" s="135"/>
      <c r="ER47" s="141"/>
      <c r="ES47" s="133">
        <f t="shared" si="132"/>
        <v>0</v>
      </c>
      <c r="ET47" s="135"/>
      <c r="EU47" s="141"/>
      <c r="EV47" s="133">
        <f t="shared" si="133"/>
        <v>0</v>
      </c>
      <c r="EW47" s="135"/>
      <c r="EX47" s="141"/>
      <c r="EY47" s="133">
        <f t="shared" si="134"/>
        <v>0</v>
      </c>
      <c r="EZ47" s="135"/>
      <c r="FA47" s="141"/>
      <c r="FB47" s="133">
        <f t="shared" si="135"/>
        <v>0</v>
      </c>
      <c r="FC47" s="135"/>
    </row>
    <row r="48" spans="3:159" s="73" customFormat="1" x14ac:dyDescent="0.3">
      <c r="F48" s="620" t="s">
        <v>108</v>
      </c>
      <c r="G48" s="166" t="str">
        <f>CONCATENATE(Resultados!F53,"-",Resultados!K53)</f>
        <v>Polonia-Senegal</v>
      </c>
      <c r="H48" s="167" t="str">
        <f>CONCATENATE(IF(Resultados!H53&gt;Resultados!I53,1,IF(Resultados!H53&lt;Resultados!I53,2,IF(AND(Resultados!H53=Resultados!I53,Resultados!H53&lt;&gt;"",Resultados!I53&lt;&gt;""),"X",0))),"|",Resultados!H53,"-",Resultados!I53)</f>
        <v>0|-</v>
      </c>
      <c r="J48" s="146"/>
      <c r="K48" s="145">
        <f t="shared" si="136"/>
        <v>0</v>
      </c>
      <c r="L48" s="150"/>
      <c r="M48" s="141"/>
      <c r="N48" s="133">
        <f t="shared" si="87"/>
        <v>0</v>
      </c>
      <c r="O48" s="135"/>
      <c r="P48" s="141"/>
      <c r="Q48" s="133">
        <f t="shared" si="88"/>
        <v>0</v>
      </c>
      <c r="R48" s="135"/>
      <c r="S48" s="141"/>
      <c r="T48" s="133">
        <f t="shared" si="89"/>
        <v>0</v>
      </c>
      <c r="U48" s="135"/>
      <c r="V48" s="141"/>
      <c r="W48" s="133">
        <f t="shared" si="90"/>
        <v>0</v>
      </c>
      <c r="X48" s="135"/>
      <c r="Y48" s="141"/>
      <c r="Z48" s="133">
        <f t="shared" si="91"/>
        <v>0</v>
      </c>
      <c r="AA48" s="135"/>
      <c r="AB48" s="141"/>
      <c r="AC48" s="133">
        <f t="shared" si="92"/>
        <v>0</v>
      </c>
      <c r="AD48" s="135"/>
      <c r="AE48" s="141"/>
      <c r="AF48" s="133">
        <f t="shared" si="93"/>
        <v>0</v>
      </c>
      <c r="AG48" s="135"/>
      <c r="AH48" s="141"/>
      <c r="AI48" s="133">
        <f t="shared" si="94"/>
        <v>0</v>
      </c>
      <c r="AJ48" s="135"/>
      <c r="AK48" s="141"/>
      <c r="AL48" s="133">
        <f t="shared" si="95"/>
        <v>0</v>
      </c>
      <c r="AM48" s="135"/>
      <c r="AN48" s="141"/>
      <c r="AO48" s="133">
        <f t="shared" si="96"/>
        <v>0</v>
      </c>
      <c r="AP48" s="135"/>
      <c r="AQ48" s="141"/>
      <c r="AR48" s="133">
        <f t="shared" si="97"/>
        <v>0</v>
      </c>
      <c r="AS48" s="135"/>
      <c r="AT48" s="141"/>
      <c r="AU48" s="133">
        <f t="shared" si="98"/>
        <v>0</v>
      </c>
      <c r="AV48" s="135"/>
      <c r="AW48" s="141"/>
      <c r="AX48" s="133">
        <f t="shared" si="99"/>
        <v>0</v>
      </c>
      <c r="AY48" s="135"/>
      <c r="AZ48" s="141"/>
      <c r="BA48" s="133">
        <f t="shared" si="100"/>
        <v>0</v>
      </c>
      <c r="BB48" s="135"/>
      <c r="BC48" s="141"/>
      <c r="BD48" s="133">
        <f t="shared" si="101"/>
        <v>0</v>
      </c>
      <c r="BE48" s="135"/>
      <c r="BF48" s="141"/>
      <c r="BG48" s="133">
        <f t="shared" si="102"/>
        <v>0</v>
      </c>
      <c r="BH48" s="135"/>
      <c r="BI48" s="141"/>
      <c r="BJ48" s="133">
        <f t="shared" si="103"/>
        <v>0</v>
      </c>
      <c r="BK48" s="135"/>
      <c r="BL48" s="141"/>
      <c r="BM48" s="133">
        <f t="shared" si="104"/>
        <v>0</v>
      </c>
      <c r="BN48" s="135"/>
      <c r="BO48" s="141"/>
      <c r="BP48" s="133">
        <f t="shared" si="105"/>
        <v>0</v>
      </c>
      <c r="BQ48" s="135"/>
      <c r="BR48" s="141"/>
      <c r="BS48" s="133">
        <f t="shared" si="106"/>
        <v>0</v>
      </c>
      <c r="BT48" s="135"/>
      <c r="BU48" s="141"/>
      <c r="BV48" s="133">
        <f t="shared" si="107"/>
        <v>0</v>
      </c>
      <c r="BW48" s="135"/>
      <c r="BX48" s="141"/>
      <c r="BY48" s="133">
        <f t="shared" si="108"/>
        <v>0</v>
      </c>
      <c r="BZ48" s="135"/>
      <c r="CA48" s="141"/>
      <c r="CB48" s="133">
        <f t="shared" si="109"/>
        <v>0</v>
      </c>
      <c r="CC48" s="135"/>
      <c r="CD48" s="141"/>
      <c r="CE48" s="133">
        <f t="shared" si="110"/>
        <v>0</v>
      </c>
      <c r="CF48" s="135"/>
      <c r="CG48" s="141"/>
      <c r="CH48" s="133">
        <f t="shared" si="111"/>
        <v>0</v>
      </c>
      <c r="CI48" s="135"/>
      <c r="CJ48" s="141"/>
      <c r="CK48" s="133">
        <f t="shared" si="112"/>
        <v>0</v>
      </c>
      <c r="CL48" s="135"/>
      <c r="CM48" s="141"/>
      <c r="CN48" s="133">
        <f t="shared" si="113"/>
        <v>0</v>
      </c>
      <c r="CO48" s="135"/>
      <c r="CP48" s="141"/>
      <c r="CQ48" s="133">
        <f t="shared" si="114"/>
        <v>0</v>
      </c>
      <c r="CR48" s="135"/>
      <c r="CS48" s="141"/>
      <c r="CT48" s="133">
        <f t="shared" si="115"/>
        <v>0</v>
      </c>
      <c r="CU48" s="135"/>
      <c r="CV48" s="141"/>
      <c r="CW48" s="133">
        <f t="shared" si="116"/>
        <v>0</v>
      </c>
      <c r="CX48" s="135"/>
      <c r="CY48" s="141"/>
      <c r="CZ48" s="133">
        <f t="shared" si="117"/>
        <v>0</v>
      </c>
      <c r="DA48" s="135"/>
      <c r="DB48" s="141"/>
      <c r="DC48" s="133">
        <f t="shared" si="118"/>
        <v>0</v>
      </c>
      <c r="DD48" s="135"/>
      <c r="DE48" s="141"/>
      <c r="DF48" s="133">
        <f t="shared" si="119"/>
        <v>0</v>
      </c>
      <c r="DG48" s="135"/>
      <c r="DH48" s="141"/>
      <c r="DI48" s="133">
        <f t="shared" si="120"/>
        <v>0</v>
      </c>
      <c r="DJ48" s="135"/>
      <c r="DK48" s="141"/>
      <c r="DL48" s="133">
        <f t="shared" si="121"/>
        <v>0</v>
      </c>
      <c r="DM48" s="135"/>
      <c r="DN48" s="141"/>
      <c r="DO48" s="133">
        <f t="shared" si="122"/>
        <v>0</v>
      </c>
      <c r="DP48" s="135"/>
      <c r="DQ48" s="141"/>
      <c r="DR48" s="133">
        <f t="shared" si="123"/>
        <v>0</v>
      </c>
      <c r="DS48" s="135"/>
      <c r="DT48" s="141"/>
      <c r="DU48" s="133">
        <f t="shared" si="124"/>
        <v>0</v>
      </c>
      <c r="DV48" s="135"/>
      <c r="DW48" s="141"/>
      <c r="DX48" s="133">
        <f t="shared" si="125"/>
        <v>0</v>
      </c>
      <c r="DY48" s="135"/>
      <c r="DZ48" s="141"/>
      <c r="EA48" s="133">
        <f t="shared" si="126"/>
        <v>0</v>
      </c>
      <c r="EB48" s="135"/>
      <c r="EC48" s="141"/>
      <c r="ED48" s="133">
        <f t="shared" si="127"/>
        <v>0</v>
      </c>
      <c r="EE48" s="135"/>
      <c r="EF48" s="141"/>
      <c r="EG48" s="133">
        <f t="shared" si="128"/>
        <v>0</v>
      </c>
      <c r="EH48" s="135"/>
      <c r="EI48" s="141"/>
      <c r="EJ48" s="133">
        <f t="shared" si="129"/>
        <v>0</v>
      </c>
      <c r="EK48" s="135"/>
      <c r="EL48" s="141"/>
      <c r="EM48" s="133">
        <f t="shared" si="130"/>
        <v>0</v>
      </c>
      <c r="EN48" s="135"/>
      <c r="EO48" s="141"/>
      <c r="EP48" s="133">
        <f t="shared" si="131"/>
        <v>0</v>
      </c>
      <c r="EQ48" s="135"/>
      <c r="ER48" s="141"/>
      <c r="ES48" s="133">
        <f t="shared" si="132"/>
        <v>0</v>
      </c>
      <c r="ET48" s="135"/>
      <c r="EU48" s="141"/>
      <c r="EV48" s="133">
        <f t="shared" si="133"/>
        <v>0</v>
      </c>
      <c r="EW48" s="135"/>
      <c r="EX48" s="141"/>
      <c r="EY48" s="133">
        <f t="shared" si="134"/>
        <v>0</v>
      </c>
      <c r="EZ48" s="135"/>
      <c r="FA48" s="141"/>
      <c r="FB48" s="133">
        <f t="shared" si="135"/>
        <v>0</v>
      </c>
      <c r="FC48" s="135"/>
    </row>
    <row r="49" spans="2:159" s="73" customFormat="1" x14ac:dyDescent="0.3">
      <c r="F49" s="621"/>
      <c r="G49" s="166" t="str">
        <f>CONCATENATE(Resultados!F54,"-",Resultados!K54)</f>
        <v>Colombia-Japón</v>
      </c>
      <c r="H49" s="167" t="str">
        <f>CONCATENATE(IF(Resultados!H54&gt;Resultados!I54,1,IF(Resultados!H54&lt;Resultados!I54,2,IF(AND(Resultados!H54=Resultados!I54,Resultados!H54&lt;&gt;"",Resultados!I54&lt;&gt;""),"X",0))),"|",Resultados!H54,"-",Resultados!I54)</f>
        <v>0|-</v>
      </c>
      <c r="J49" s="146"/>
      <c r="K49" s="145">
        <f t="shared" si="136"/>
        <v>0</v>
      </c>
      <c r="L49" s="150"/>
      <c r="M49" s="141"/>
      <c r="N49" s="133">
        <f t="shared" si="87"/>
        <v>0</v>
      </c>
      <c r="O49" s="135"/>
      <c r="P49" s="141"/>
      <c r="Q49" s="133">
        <f t="shared" si="88"/>
        <v>0</v>
      </c>
      <c r="R49" s="135"/>
      <c r="S49" s="141"/>
      <c r="T49" s="133">
        <f t="shared" si="89"/>
        <v>0</v>
      </c>
      <c r="U49" s="135"/>
      <c r="V49" s="141"/>
      <c r="W49" s="133">
        <f t="shared" si="90"/>
        <v>0</v>
      </c>
      <c r="X49" s="135"/>
      <c r="Y49" s="141"/>
      <c r="Z49" s="133">
        <f t="shared" si="91"/>
        <v>0</v>
      </c>
      <c r="AA49" s="135"/>
      <c r="AB49" s="141"/>
      <c r="AC49" s="133">
        <f t="shared" si="92"/>
        <v>0</v>
      </c>
      <c r="AD49" s="135"/>
      <c r="AE49" s="141"/>
      <c r="AF49" s="133">
        <f t="shared" si="93"/>
        <v>0</v>
      </c>
      <c r="AG49" s="135"/>
      <c r="AH49" s="141"/>
      <c r="AI49" s="133">
        <f t="shared" si="94"/>
        <v>0</v>
      </c>
      <c r="AJ49" s="135"/>
      <c r="AK49" s="141"/>
      <c r="AL49" s="133">
        <f t="shared" si="95"/>
        <v>0</v>
      </c>
      <c r="AM49" s="135"/>
      <c r="AN49" s="141"/>
      <c r="AO49" s="133">
        <f t="shared" si="96"/>
        <v>0</v>
      </c>
      <c r="AP49" s="135"/>
      <c r="AQ49" s="141"/>
      <c r="AR49" s="133">
        <f t="shared" si="97"/>
        <v>0</v>
      </c>
      <c r="AS49" s="135"/>
      <c r="AT49" s="141"/>
      <c r="AU49" s="133">
        <f t="shared" si="98"/>
        <v>0</v>
      </c>
      <c r="AV49" s="135"/>
      <c r="AW49" s="141"/>
      <c r="AX49" s="133">
        <f t="shared" si="99"/>
        <v>0</v>
      </c>
      <c r="AY49" s="135"/>
      <c r="AZ49" s="141"/>
      <c r="BA49" s="133">
        <f t="shared" si="100"/>
        <v>0</v>
      </c>
      <c r="BB49" s="135"/>
      <c r="BC49" s="141"/>
      <c r="BD49" s="133">
        <f t="shared" si="101"/>
        <v>0</v>
      </c>
      <c r="BE49" s="135"/>
      <c r="BF49" s="141"/>
      <c r="BG49" s="133">
        <f t="shared" si="102"/>
        <v>0</v>
      </c>
      <c r="BH49" s="135"/>
      <c r="BI49" s="141"/>
      <c r="BJ49" s="133">
        <f t="shared" si="103"/>
        <v>0</v>
      </c>
      <c r="BK49" s="135"/>
      <c r="BL49" s="141"/>
      <c r="BM49" s="133">
        <f t="shared" si="104"/>
        <v>0</v>
      </c>
      <c r="BN49" s="135"/>
      <c r="BO49" s="141"/>
      <c r="BP49" s="133">
        <f t="shared" si="105"/>
        <v>0</v>
      </c>
      <c r="BQ49" s="135"/>
      <c r="BR49" s="141"/>
      <c r="BS49" s="133">
        <f t="shared" si="106"/>
        <v>0</v>
      </c>
      <c r="BT49" s="135"/>
      <c r="BU49" s="141"/>
      <c r="BV49" s="133">
        <f t="shared" si="107"/>
        <v>0</v>
      </c>
      <c r="BW49" s="135"/>
      <c r="BX49" s="141"/>
      <c r="BY49" s="133">
        <f t="shared" si="108"/>
        <v>0</v>
      </c>
      <c r="BZ49" s="135"/>
      <c r="CA49" s="141"/>
      <c r="CB49" s="133">
        <f t="shared" si="109"/>
        <v>0</v>
      </c>
      <c r="CC49" s="135"/>
      <c r="CD49" s="141"/>
      <c r="CE49" s="133">
        <f t="shared" si="110"/>
        <v>0</v>
      </c>
      <c r="CF49" s="135"/>
      <c r="CG49" s="141"/>
      <c r="CH49" s="133">
        <f t="shared" si="111"/>
        <v>0</v>
      </c>
      <c r="CI49" s="135"/>
      <c r="CJ49" s="141"/>
      <c r="CK49" s="133">
        <f t="shared" si="112"/>
        <v>0</v>
      </c>
      <c r="CL49" s="135"/>
      <c r="CM49" s="141"/>
      <c r="CN49" s="133">
        <f t="shared" si="113"/>
        <v>0</v>
      </c>
      <c r="CO49" s="135"/>
      <c r="CP49" s="141"/>
      <c r="CQ49" s="133">
        <f t="shared" si="114"/>
        <v>0</v>
      </c>
      <c r="CR49" s="135"/>
      <c r="CS49" s="141"/>
      <c r="CT49" s="133">
        <f t="shared" si="115"/>
        <v>0</v>
      </c>
      <c r="CU49" s="135"/>
      <c r="CV49" s="141"/>
      <c r="CW49" s="133">
        <f t="shared" si="116"/>
        <v>0</v>
      </c>
      <c r="CX49" s="135"/>
      <c r="CY49" s="141"/>
      <c r="CZ49" s="133">
        <f t="shared" si="117"/>
        <v>0</v>
      </c>
      <c r="DA49" s="135"/>
      <c r="DB49" s="141"/>
      <c r="DC49" s="133">
        <f t="shared" si="118"/>
        <v>0</v>
      </c>
      <c r="DD49" s="135"/>
      <c r="DE49" s="141"/>
      <c r="DF49" s="133">
        <f t="shared" si="119"/>
        <v>0</v>
      </c>
      <c r="DG49" s="135"/>
      <c r="DH49" s="141"/>
      <c r="DI49" s="133">
        <f t="shared" si="120"/>
        <v>0</v>
      </c>
      <c r="DJ49" s="135"/>
      <c r="DK49" s="141"/>
      <c r="DL49" s="133">
        <f t="shared" si="121"/>
        <v>0</v>
      </c>
      <c r="DM49" s="135"/>
      <c r="DN49" s="141"/>
      <c r="DO49" s="133">
        <f t="shared" si="122"/>
        <v>0</v>
      </c>
      <c r="DP49" s="135"/>
      <c r="DQ49" s="141"/>
      <c r="DR49" s="133">
        <f t="shared" si="123"/>
        <v>0</v>
      </c>
      <c r="DS49" s="135"/>
      <c r="DT49" s="141"/>
      <c r="DU49" s="133">
        <f t="shared" si="124"/>
        <v>0</v>
      </c>
      <c r="DV49" s="135"/>
      <c r="DW49" s="141"/>
      <c r="DX49" s="133">
        <f t="shared" si="125"/>
        <v>0</v>
      </c>
      <c r="DY49" s="135"/>
      <c r="DZ49" s="141"/>
      <c r="EA49" s="133">
        <f t="shared" si="126"/>
        <v>0</v>
      </c>
      <c r="EB49" s="135"/>
      <c r="EC49" s="141"/>
      <c r="ED49" s="133">
        <f t="shared" si="127"/>
        <v>0</v>
      </c>
      <c r="EE49" s="135"/>
      <c r="EF49" s="141"/>
      <c r="EG49" s="133">
        <f t="shared" si="128"/>
        <v>0</v>
      </c>
      <c r="EH49" s="135"/>
      <c r="EI49" s="141"/>
      <c r="EJ49" s="133">
        <f t="shared" si="129"/>
        <v>0</v>
      </c>
      <c r="EK49" s="135"/>
      <c r="EL49" s="141"/>
      <c r="EM49" s="133">
        <f t="shared" si="130"/>
        <v>0</v>
      </c>
      <c r="EN49" s="135"/>
      <c r="EO49" s="141"/>
      <c r="EP49" s="133">
        <f t="shared" si="131"/>
        <v>0</v>
      </c>
      <c r="EQ49" s="135"/>
      <c r="ER49" s="141"/>
      <c r="ES49" s="133">
        <f t="shared" si="132"/>
        <v>0</v>
      </c>
      <c r="ET49" s="135"/>
      <c r="EU49" s="141"/>
      <c r="EV49" s="133">
        <f t="shared" si="133"/>
        <v>0</v>
      </c>
      <c r="EW49" s="135"/>
      <c r="EX49" s="141"/>
      <c r="EY49" s="133">
        <f t="shared" si="134"/>
        <v>0</v>
      </c>
      <c r="EZ49" s="135"/>
      <c r="FA49" s="141"/>
      <c r="FB49" s="133">
        <f t="shared" si="135"/>
        <v>0</v>
      </c>
      <c r="FC49" s="135"/>
    </row>
    <row r="50" spans="2:159" s="73" customFormat="1" x14ac:dyDescent="0.3">
      <c r="F50" s="621"/>
      <c r="G50" s="166" t="str">
        <f>CONCATENATE(Resultados!F55,"-",Resultados!K55)</f>
        <v>Polonia-Colombia</v>
      </c>
      <c r="H50" s="167" t="str">
        <f>CONCATENATE(IF(Resultados!H55&gt;Resultados!I55,1,IF(Resultados!H55&lt;Resultados!I55,2,IF(AND(Resultados!H55=Resultados!I55,Resultados!H55&lt;&gt;"",Resultados!I55&lt;&gt;""),"X",0))),"|",Resultados!H55,"-",Resultados!I55)</f>
        <v>0|-</v>
      </c>
      <c r="J50" s="146"/>
      <c r="K50" s="145">
        <f t="shared" si="136"/>
        <v>0</v>
      </c>
      <c r="L50" s="150"/>
      <c r="M50" s="141"/>
      <c r="N50" s="133">
        <f t="shared" si="87"/>
        <v>0</v>
      </c>
      <c r="O50" s="135"/>
      <c r="P50" s="141"/>
      <c r="Q50" s="133">
        <f t="shared" si="88"/>
        <v>0</v>
      </c>
      <c r="R50" s="135"/>
      <c r="S50" s="141"/>
      <c r="T50" s="133">
        <f t="shared" si="89"/>
        <v>0</v>
      </c>
      <c r="U50" s="135"/>
      <c r="V50" s="141"/>
      <c r="W50" s="133">
        <f t="shared" si="90"/>
        <v>0</v>
      </c>
      <c r="X50" s="135"/>
      <c r="Y50" s="141"/>
      <c r="Z50" s="133">
        <f t="shared" si="91"/>
        <v>0</v>
      </c>
      <c r="AA50" s="135"/>
      <c r="AB50" s="141"/>
      <c r="AC50" s="133">
        <f t="shared" si="92"/>
        <v>0</v>
      </c>
      <c r="AD50" s="135"/>
      <c r="AE50" s="141"/>
      <c r="AF50" s="133">
        <f t="shared" si="93"/>
        <v>0</v>
      </c>
      <c r="AG50" s="135"/>
      <c r="AH50" s="141"/>
      <c r="AI50" s="133">
        <f t="shared" si="94"/>
        <v>0</v>
      </c>
      <c r="AJ50" s="135"/>
      <c r="AK50" s="141"/>
      <c r="AL50" s="133">
        <f t="shared" si="95"/>
        <v>0</v>
      </c>
      <c r="AM50" s="135"/>
      <c r="AN50" s="141"/>
      <c r="AO50" s="133">
        <f t="shared" si="96"/>
        <v>0</v>
      </c>
      <c r="AP50" s="135"/>
      <c r="AQ50" s="141"/>
      <c r="AR50" s="133">
        <f t="shared" si="97"/>
        <v>0</v>
      </c>
      <c r="AS50" s="135"/>
      <c r="AT50" s="141"/>
      <c r="AU50" s="133">
        <f t="shared" si="98"/>
        <v>0</v>
      </c>
      <c r="AV50" s="135"/>
      <c r="AW50" s="141"/>
      <c r="AX50" s="133">
        <f t="shared" si="99"/>
        <v>0</v>
      </c>
      <c r="AY50" s="135"/>
      <c r="AZ50" s="141"/>
      <c r="BA50" s="133">
        <f t="shared" si="100"/>
        <v>0</v>
      </c>
      <c r="BB50" s="135"/>
      <c r="BC50" s="141"/>
      <c r="BD50" s="133">
        <f t="shared" si="101"/>
        <v>0</v>
      </c>
      <c r="BE50" s="135"/>
      <c r="BF50" s="141"/>
      <c r="BG50" s="133">
        <f t="shared" si="102"/>
        <v>0</v>
      </c>
      <c r="BH50" s="135"/>
      <c r="BI50" s="141"/>
      <c r="BJ50" s="133">
        <f t="shared" si="103"/>
        <v>0</v>
      </c>
      <c r="BK50" s="135"/>
      <c r="BL50" s="141"/>
      <c r="BM50" s="133">
        <f t="shared" si="104"/>
        <v>0</v>
      </c>
      <c r="BN50" s="135"/>
      <c r="BO50" s="141"/>
      <c r="BP50" s="133">
        <f t="shared" si="105"/>
        <v>0</v>
      </c>
      <c r="BQ50" s="135"/>
      <c r="BR50" s="141"/>
      <c r="BS50" s="133">
        <f t="shared" si="106"/>
        <v>0</v>
      </c>
      <c r="BT50" s="135"/>
      <c r="BU50" s="141"/>
      <c r="BV50" s="133">
        <f t="shared" si="107"/>
        <v>0</v>
      </c>
      <c r="BW50" s="135"/>
      <c r="BX50" s="141"/>
      <c r="BY50" s="133">
        <f t="shared" si="108"/>
        <v>0</v>
      </c>
      <c r="BZ50" s="135"/>
      <c r="CA50" s="141"/>
      <c r="CB50" s="133">
        <f t="shared" si="109"/>
        <v>0</v>
      </c>
      <c r="CC50" s="135"/>
      <c r="CD50" s="141"/>
      <c r="CE50" s="133">
        <f t="shared" si="110"/>
        <v>0</v>
      </c>
      <c r="CF50" s="135"/>
      <c r="CG50" s="141"/>
      <c r="CH50" s="133">
        <f t="shared" si="111"/>
        <v>0</v>
      </c>
      <c r="CI50" s="135"/>
      <c r="CJ50" s="141"/>
      <c r="CK50" s="133">
        <f t="shared" si="112"/>
        <v>0</v>
      </c>
      <c r="CL50" s="135"/>
      <c r="CM50" s="141"/>
      <c r="CN50" s="133">
        <f t="shared" si="113"/>
        <v>0</v>
      </c>
      <c r="CO50" s="135"/>
      <c r="CP50" s="141"/>
      <c r="CQ50" s="133">
        <f t="shared" si="114"/>
        <v>0</v>
      </c>
      <c r="CR50" s="135"/>
      <c r="CS50" s="141"/>
      <c r="CT50" s="133">
        <f t="shared" si="115"/>
        <v>0</v>
      </c>
      <c r="CU50" s="135"/>
      <c r="CV50" s="141"/>
      <c r="CW50" s="133">
        <f t="shared" si="116"/>
        <v>0</v>
      </c>
      <c r="CX50" s="135"/>
      <c r="CY50" s="141"/>
      <c r="CZ50" s="133">
        <f t="shared" si="117"/>
        <v>0</v>
      </c>
      <c r="DA50" s="135"/>
      <c r="DB50" s="141"/>
      <c r="DC50" s="133">
        <f t="shared" si="118"/>
        <v>0</v>
      </c>
      <c r="DD50" s="135"/>
      <c r="DE50" s="141"/>
      <c r="DF50" s="133">
        <f t="shared" si="119"/>
        <v>0</v>
      </c>
      <c r="DG50" s="135"/>
      <c r="DH50" s="141"/>
      <c r="DI50" s="133">
        <f t="shared" si="120"/>
        <v>0</v>
      </c>
      <c r="DJ50" s="135"/>
      <c r="DK50" s="141"/>
      <c r="DL50" s="133">
        <f t="shared" si="121"/>
        <v>0</v>
      </c>
      <c r="DM50" s="135"/>
      <c r="DN50" s="141"/>
      <c r="DO50" s="133">
        <f t="shared" si="122"/>
        <v>0</v>
      </c>
      <c r="DP50" s="135"/>
      <c r="DQ50" s="141"/>
      <c r="DR50" s="133">
        <f t="shared" si="123"/>
        <v>0</v>
      </c>
      <c r="DS50" s="135"/>
      <c r="DT50" s="141"/>
      <c r="DU50" s="133">
        <f t="shared" si="124"/>
        <v>0</v>
      </c>
      <c r="DV50" s="135"/>
      <c r="DW50" s="141"/>
      <c r="DX50" s="133">
        <f t="shared" si="125"/>
        <v>0</v>
      </c>
      <c r="DY50" s="135"/>
      <c r="DZ50" s="141"/>
      <c r="EA50" s="133">
        <f t="shared" si="126"/>
        <v>0</v>
      </c>
      <c r="EB50" s="135"/>
      <c r="EC50" s="141"/>
      <c r="ED50" s="133">
        <f t="shared" si="127"/>
        <v>0</v>
      </c>
      <c r="EE50" s="135"/>
      <c r="EF50" s="141"/>
      <c r="EG50" s="133">
        <f t="shared" si="128"/>
        <v>0</v>
      </c>
      <c r="EH50" s="135"/>
      <c r="EI50" s="141"/>
      <c r="EJ50" s="133">
        <f t="shared" si="129"/>
        <v>0</v>
      </c>
      <c r="EK50" s="135"/>
      <c r="EL50" s="141"/>
      <c r="EM50" s="133">
        <f t="shared" si="130"/>
        <v>0</v>
      </c>
      <c r="EN50" s="135"/>
      <c r="EO50" s="141"/>
      <c r="EP50" s="133">
        <f t="shared" si="131"/>
        <v>0</v>
      </c>
      <c r="EQ50" s="135"/>
      <c r="ER50" s="141"/>
      <c r="ES50" s="133">
        <f t="shared" si="132"/>
        <v>0</v>
      </c>
      <c r="ET50" s="135"/>
      <c r="EU50" s="141"/>
      <c r="EV50" s="133">
        <f t="shared" si="133"/>
        <v>0</v>
      </c>
      <c r="EW50" s="135"/>
      <c r="EX50" s="141"/>
      <c r="EY50" s="133">
        <f t="shared" si="134"/>
        <v>0</v>
      </c>
      <c r="EZ50" s="135"/>
      <c r="FA50" s="141"/>
      <c r="FB50" s="133">
        <f t="shared" si="135"/>
        <v>0</v>
      </c>
      <c r="FC50" s="135"/>
    </row>
    <row r="51" spans="2:159" s="73" customFormat="1" x14ac:dyDescent="0.3">
      <c r="F51" s="621"/>
      <c r="G51" s="166" t="str">
        <f>CONCATENATE(Resultados!F56,"-",Resultados!K56)</f>
        <v>Japón-Senegal</v>
      </c>
      <c r="H51" s="167" t="str">
        <f>CONCATENATE(IF(Resultados!H56&gt;Resultados!I56,1,IF(Resultados!H56&lt;Resultados!I56,2,IF(AND(Resultados!H56=Resultados!I56,Resultados!H56&lt;&gt;"",Resultados!I56&lt;&gt;""),"X",0))),"|",Resultados!H56,"-",Resultados!I56)</f>
        <v>0|-</v>
      </c>
      <c r="J51" s="146"/>
      <c r="K51" s="145">
        <f t="shared" si="136"/>
        <v>0</v>
      </c>
      <c r="L51" s="150"/>
      <c r="M51" s="141"/>
      <c r="N51" s="133">
        <f t="shared" si="87"/>
        <v>0</v>
      </c>
      <c r="O51" s="135"/>
      <c r="P51" s="141"/>
      <c r="Q51" s="133">
        <f t="shared" si="88"/>
        <v>0</v>
      </c>
      <c r="R51" s="135"/>
      <c r="S51" s="141"/>
      <c r="T51" s="133">
        <f t="shared" si="89"/>
        <v>0</v>
      </c>
      <c r="U51" s="135"/>
      <c r="V51" s="141"/>
      <c r="W51" s="133">
        <f t="shared" si="90"/>
        <v>0</v>
      </c>
      <c r="X51" s="135"/>
      <c r="Y51" s="141"/>
      <c r="Z51" s="133">
        <f t="shared" si="91"/>
        <v>0</v>
      </c>
      <c r="AA51" s="135"/>
      <c r="AB51" s="141"/>
      <c r="AC51" s="133">
        <f t="shared" si="92"/>
        <v>0</v>
      </c>
      <c r="AD51" s="135"/>
      <c r="AE51" s="141"/>
      <c r="AF51" s="133">
        <f t="shared" si="93"/>
        <v>0</v>
      </c>
      <c r="AG51" s="135"/>
      <c r="AH51" s="141"/>
      <c r="AI51" s="133">
        <f t="shared" si="94"/>
        <v>0</v>
      </c>
      <c r="AJ51" s="135"/>
      <c r="AK51" s="141"/>
      <c r="AL51" s="133">
        <f t="shared" si="95"/>
        <v>0</v>
      </c>
      <c r="AM51" s="135"/>
      <c r="AN51" s="141"/>
      <c r="AO51" s="133">
        <f t="shared" si="96"/>
        <v>0</v>
      </c>
      <c r="AP51" s="135"/>
      <c r="AQ51" s="141"/>
      <c r="AR51" s="133">
        <f t="shared" si="97"/>
        <v>0</v>
      </c>
      <c r="AS51" s="135"/>
      <c r="AT51" s="141"/>
      <c r="AU51" s="133">
        <f t="shared" si="98"/>
        <v>0</v>
      </c>
      <c r="AV51" s="135"/>
      <c r="AW51" s="141"/>
      <c r="AX51" s="133">
        <f t="shared" si="99"/>
        <v>0</v>
      </c>
      <c r="AY51" s="135"/>
      <c r="AZ51" s="141"/>
      <c r="BA51" s="133">
        <f t="shared" si="100"/>
        <v>0</v>
      </c>
      <c r="BB51" s="135"/>
      <c r="BC51" s="141"/>
      <c r="BD51" s="133">
        <f t="shared" si="101"/>
        <v>0</v>
      </c>
      <c r="BE51" s="135"/>
      <c r="BF51" s="141"/>
      <c r="BG51" s="133">
        <f t="shared" si="102"/>
        <v>0</v>
      </c>
      <c r="BH51" s="135"/>
      <c r="BI51" s="141"/>
      <c r="BJ51" s="133">
        <f t="shared" si="103"/>
        <v>0</v>
      </c>
      <c r="BK51" s="135"/>
      <c r="BL51" s="141"/>
      <c r="BM51" s="133">
        <f t="shared" si="104"/>
        <v>0</v>
      </c>
      <c r="BN51" s="135"/>
      <c r="BO51" s="141"/>
      <c r="BP51" s="133">
        <f t="shared" si="105"/>
        <v>0</v>
      </c>
      <c r="BQ51" s="135"/>
      <c r="BR51" s="141"/>
      <c r="BS51" s="133">
        <f t="shared" si="106"/>
        <v>0</v>
      </c>
      <c r="BT51" s="135"/>
      <c r="BU51" s="141"/>
      <c r="BV51" s="133">
        <f t="shared" si="107"/>
        <v>0</v>
      </c>
      <c r="BW51" s="135"/>
      <c r="BX51" s="141"/>
      <c r="BY51" s="133">
        <f t="shared" si="108"/>
        <v>0</v>
      </c>
      <c r="BZ51" s="135"/>
      <c r="CA51" s="141"/>
      <c r="CB51" s="133">
        <f t="shared" si="109"/>
        <v>0</v>
      </c>
      <c r="CC51" s="135"/>
      <c r="CD51" s="141"/>
      <c r="CE51" s="133">
        <f t="shared" si="110"/>
        <v>0</v>
      </c>
      <c r="CF51" s="135"/>
      <c r="CG51" s="141"/>
      <c r="CH51" s="133">
        <f t="shared" si="111"/>
        <v>0</v>
      </c>
      <c r="CI51" s="135"/>
      <c r="CJ51" s="141"/>
      <c r="CK51" s="133">
        <f t="shared" si="112"/>
        <v>0</v>
      </c>
      <c r="CL51" s="135"/>
      <c r="CM51" s="141"/>
      <c r="CN51" s="133">
        <f t="shared" si="113"/>
        <v>0</v>
      </c>
      <c r="CO51" s="135"/>
      <c r="CP51" s="141"/>
      <c r="CQ51" s="133">
        <f t="shared" si="114"/>
        <v>0</v>
      </c>
      <c r="CR51" s="135"/>
      <c r="CS51" s="141"/>
      <c r="CT51" s="133">
        <f t="shared" si="115"/>
        <v>0</v>
      </c>
      <c r="CU51" s="135"/>
      <c r="CV51" s="141"/>
      <c r="CW51" s="133">
        <f t="shared" si="116"/>
        <v>0</v>
      </c>
      <c r="CX51" s="135"/>
      <c r="CY51" s="141"/>
      <c r="CZ51" s="133">
        <f t="shared" si="117"/>
        <v>0</v>
      </c>
      <c r="DA51" s="135"/>
      <c r="DB51" s="141"/>
      <c r="DC51" s="133">
        <f t="shared" si="118"/>
        <v>0</v>
      </c>
      <c r="DD51" s="135"/>
      <c r="DE51" s="141"/>
      <c r="DF51" s="133">
        <f t="shared" si="119"/>
        <v>0</v>
      </c>
      <c r="DG51" s="135"/>
      <c r="DH51" s="141"/>
      <c r="DI51" s="133">
        <f t="shared" si="120"/>
        <v>0</v>
      </c>
      <c r="DJ51" s="135"/>
      <c r="DK51" s="141"/>
      <c r="DL51" s="133">
        <f t="shared" si="121"/>
        <v>0</v>
      </c>
      <c r="DM51" s="135"/>
      <c r="DN51" s="141"/>
      <c r="DO51" s="133">
        <f t="shared" si="122"/>
        <v>0</v>
      </c>
      <c r="DP51" s="135"/>
      <c r="DQ51" s="141"/>
      <c r="DR51" s="133">
        <f t="shared" si="123"/>
        <v>0</v>
      </c>
      <c r="DS51" s="135"/>
      <c r="DT51" s="141"/>
      <c r="DU51" s="133">
        <f t="shared" si="124"/>
        <v>0</v>
      </c>
      <c r="DV51" s="135"/>
      <c r="DW51" s="141"/>
      <c r="DX51" s="133">
        <f t="shared" si="125"/>
        <v>0</v>
      </c>
      <c r="DY51" s="135"/>
      <c r="DZ51" s="141"/>
      <c r="EA51" s="133">
        <f t="shared" si="126"/>
        <v>0</v>
      </c>
      <c r="EB51" s="135"/>
      <c r="EC51" s="141"/>
      <c r="ED51" s="133">
        <f t="shared" si="127"/>
        <v>0</v>
      </c>
      <c r="EE51" s="135"/>
      <c r="EF51" s="141"/>
      <c r="EG51" s="133">
        <f t="shared" si="128"/>
        <v>0</v>
      </c>
      <c r="EH51" s="135"/>
      <c r="EI51" s="141"/>
      <c r="EJ51" s="133">
        <f t="shared" si="129"/>
        <v>0</v>
      </c>
      <c r="EK51" s="135"/>
      <c r="EL51" s="141"/>
      <c r="EM51" s="133">
        <f t="shared" si="130"/>
        <v>0</v>
      </c>
      <c r="EN51" s="135"/>
      <c r="EO51" s="141"/>
      <c r="EP51" s="133">
        <f t="shared" si="131"/>
        <v>0</v>
      </c>
      <c r="EQ51" s="135"/>
      <c r="ER51" s="141"/>
      <c r="ES51" s="133">
        <f t="shared" si="132"/>
        <v>0</v>
      </c>
      <c r="ET51" s="135"/>
      <c r="EU51" s="141"/>
      <c r="EV51" s="133">
        <f t="shared" si="133"/>
        <v>0</v>
      </c>
      <c r="EW51" s="135"/>
      <c r="EX51" s="141"/>
      <c r="EY51" s="133">
        <f t="shared" si="134"/>
        <v>0</v>
      </c>
      <c r="EZ51" s="135"/>
      <c r="FA51" s="141"/>
      <c r="FB51" s="133">
        <f t="shared" si="135"/>
        <v>0</v>
      </c>
      <c r="FC51" s="135"/>
    </row>
    <row r="52" spans="2:159" s="73" customFormat="1" x14ac:dyDescent="0.3">
      <c r="B52" s="160"/>
      <c r="F52" s="621"/>
      <c r="G52" s="166" t="str">
        <f>CONCATENATE(Resultados!F57,"-",Resultados!K57)</f>
        <v>Japón-Polonia</v>
      </c>
      <c r="H52" s="167" t="str">
        <f>CONCATENATE(IF(Resultados!H57&gt;Resultados!I57,1,IF(Resultados!H57&lt;Resultados!I57,2,IF(AND(Resultados!H57=Resultados!I57,Resultados!H57&lt;&gt;"",Resultados!I57&lt;&gt;""),"X",0))),"|",Resultados!H57,"-",Resultados!I57)</f>
        <v>0|-</v>
      </c>
      <c r="J52" s="146"/>
      <c r="K52" s="145">
        <f t="shared" si="136"/>
        <v>0</v>
      </c>
      <c r="L52" s="150"/>
      <c r="M52" s="141"/>
      <c r="N52" s="133">
        <f t="shared" si="87"/>
        <v>0</v>
      </c>
      <c r="O52" s="135"/>
      <c r="P52" s="141"/>
      <c r="Q52" s="133">
        <f t="shared" si="88"/>
        <v>0</v>
      </c>
      <c r="R52" s="135"/>
      <c r="S52" s="141"/>
      <c r="T52" s="133">
        <f t="shared" si="89"/>
        <v>0</v>
      </c>
      <c r="U52" s="135"/>
      <c r="V52" s="141"/>
      <c r="W52" s="133">
        <f t="shared" si="90"/>
        <v>0</v>
      </c>
      <c r="X52" s="135"/>
      <c r="Y52" s="141"/>
      <c r="Z52" s="133">
        <f t="shared" si="91"/>
        <v>0</v>
      </c>
      <c r="AA52" s="135"/>
      <c r="AB52" s="141"/>
      <c r="AC52" s="133">
        <f t="shared" si="92"/>
        <v>0</v>
      </c>
      <c r="AD52" s="135"/>
      <c r="AE52" s="141"/>
      <c r="AF52" s="133">
        <f t="shared" si="93"/>
        <v>0</v>
      </c>
      <c r="AG52" s="135"/>
      <c r="AH52" s="141"/>
      <c r="AI52" s="133">
        <f t="shared" si="94"/>
        <v>0</v>
      </c>
      <c r="AJ52" s="135"/>
      <c r="AK52" s="141"/>
      <c r="AL52" s="133">
        <f t="shared" si="95"/>
        <v>0</v>
      </c>
      <c r="AM52" s="135"/>
      <c r="AN52" s="141"/>
      <c r="AO52" s="133">
        <f t="shared" si="96"/>
        <v>0</v>
      </c>
      <c r="AP52" s="135"/>
      <c r="AQ52" s="141"/>
      <c r="AR52" s="133">
        <f t="shared" si="97"/>
        <v>0</v>
      </c>
      <c r="AS52" s="135"/>
      <c r="AT52" s="141"/>
      <c r="AU52" s="133">
        <f t="shared" si="98"/>
        <v>0</v>
      </c>
      <c r="AV52" s="135"/>
      <c r="AW52" s="141"/>
      <c r="AX52" s="133">
        <f t="shared" si="99"/>
        <v>0</v>
      </c>
      <c r="AY52" s="135"/>
      <c r="AZ52" s="141"/>
      <c r="BA52" s="133">
        <f t="shared" si="100"/>
        <v>0</v>
      </c>
      <c r="BB52" s="135"/>
      <c r="BC52" s="141"/>
      <c r="BD52" s="133">
        <f t="shared" si="101"/>
        <v>0</v>
      </c>
      <c r="BE52" s="135"/>
      <c r="BF52" s="141"/>
      <c r="BG52" s="133">
        <f t="shared" si="102"/>
        <v>0</v>
      </c>
      <c r="BH52" s="135"/>
      <c r="BI52" s="141"/>
      <c r="BJ52" s="133">
        <f t="shared" si="103"/>
        <v>0</v>
      </c>
      <c r="BK52" s="135"/>
      <c r="BL52" s="141"/>
      <c r="BM52" s="133">
        <f t="shared" si="104"/>
        <v>0</v>
      </c>
      <c r="BN52" s="135"/>
      <c r="BO52" s="141"/>
      <c r="BP52" s="133">
        <f t="shared" si="105"/>
        <v>0</v>
      </c>
      <c r="BQ52" s="135"/>
      <c r="BR52" s="141"/>
      <c r="BS52" s="133">
        <f t="shared" si="106"/>
        <v>0</v>
      </c>
      <c r="BT52" s="135"/>
      <c r="BU52" s="141"/>
      <c r="BV52" s="133">
        <f t="shared" si="107"/>
        <v>0</v>
      </c>
      <c r="BW52" s="135"/>
      <c r="BX52" s="141"/>
      <c r="BY52" s="133">
        <f t="shared" si="108"/>
        <v>0</v>
      </c>
      <c r="BZ52" s="135"/>
      <c r="CA52" s="141"/>
      <c r="CB52" s="133">
        <f t="shared" si="109"/>
        <v>0</v>
      </c>
      <c r="CC52" s="135"/>
      <c r="CD52" s="141"/>
      <c r="CE52" s="133">
        <f t="shared" si="110"/>
        <v>0</v>
      </c>
      <c r="CF52" s="135"/>
      <c r="CG52" s="141"/>
      <c r="CH52" s="133">
        <f t="shared" si="111"/>
        <v>0</v>
      </c>
      <c r="CI52" s="135"/>
      <c r="CJ52" s="141"/>
      <c r="CK52" s="133">
        <f t="shared" si="112"/>
        <v>0</v>
      </c>
      <c r="CL52" s="135"/>
      <c r="CM52" s="141"/>
      <c r="CN52" s="133">
        <f t="shared" si="113"/>
        <v>0</v>
      </c>
      <c r="CO52" s="135"/>
      <c r="CP52" s="141"/>
      <c r="CQ52" s="133">
        <f t="shared" si="114"/>
        <v>0</v>
      </c>
      <c r="CR52" s="135"/>
      <c r="CS52" s="141"/>
      <c r="CT52" s="133">
        <f t="shared" si="115"/>
        <v>0</v>
      </c>
      <c r="CU52" s="135"/>
      <c r="CV52" s="141"/>
      <c r="CW52" s="133">
        <f t="shared" si="116"/>
        <v>0</v>
      </c>
      <c r="CX52" s="135"/>
      <c r="CY52" s="141"/>
      <c r="CZ52" s="133">
        <f t="shared" si="117"/>
        <v>0</v>
      </c>
      <c r="DA52" s="135"/>
      <c r="DB52" s="141"/>
      <c r="DC52" s="133">
        <f t="shared" si="118"/>
        <v>0</v>
      </c>
      <c r="DD52" s="135"/>
      <c r="DE52" s="141"/>
      <c r="DF52" s="133">
        <f t="shared" si="119"/>
        <v>0</v>
      </c>
      <c r="DG52" s="135"/>
      <c r="DH52" s="141"/>
      <c r="DI52" s="133">
        <f t="shared" si="120"/>
        <v>0</v>
      </c>
      <c r="DJ52" s="135"/>
      <c r="DK52" s="141"/>
      <c r="DL52" s="133">
        <f t="shared" si="121"/>
        <v>0</v>
      </c>
      <c r="DM52" s="135"/>
      <c r="DN52" s="141"/>
      <c r="DO52" s="133">
        <f t="shared" si="122"/>
        <v>0</v>
      </c>
      <c r="DP52" s="135"/>
      <c r="DQ52" s="141"/>
      <c r="DR52" s="133">
        <f t="shared" si="123"/>
        <v>0</v>
      </c>
      <c r="DS52" s="135"/>
      <c r="DT52" s="141"/>
      <c r="DU52" s="133">
        <f t="shared" si="124"/>
        <v>0</v>
      </c>
      <c r="DV52" s="135"/>
      <c r="DW52" s="141"/>
      <c r="DX52" s="133">
        <f t="shared" si="125"/>
        <v>0</v>
      </c>
      <c r="DY52" s="135"/>
      <c r="DZ52" s="141"/>
      <c r="EA52" s="133">
        <f t="shared" si="126"/>
        <v>0</v>
      </c>
      <c r="EB52" s="135"/>
      <c r="EC52" s="141"/>
      <c r="ED52" s="133">
        <f t="shared" si="127"/>
        <v>0</v>
      </c>
      <c r="EE52" s="135"/>
      <c r="EF52" s="141"/>
      <c r="EG52" s="133">
        <f t="shared" si="128"/>
        <v>0</v>
      </c>
      <c r="EH52" s="135"/>
      <c r="EI52" s="141"/>
      <c r="EJ52" s="133">
        <f t="shared" si="129"/>
        <v>0</v>
      </c>
      <c r="EK52" s="135"/>
      <c r="EL52" s="141"/>
      <c r="EM52" s="133">
        <f t="shared" si="130"/>
        <v>0</v>
      </c>
      <c r="EN52" s="135"/>
      <c r="EO52" s="141"/>
      <c r="EP52" s="133">
        <f t="shared" si="131"/>
        <v>0</v>
      </c>
      <c r="EQ52" s="135"/>
      <c r="ER52" s="141"/>
      <c r="ES52" s="133">
        <f t="shared" si="132"/>
        <v>0</v>
      </c>
      <c r="ET52" s="135"/>
      <c r="EU52" s="141"/>
      <c r="EV52" s="133">
        <f t="shared" si="133"/>
        <v>0</v>
      </c>
      <c r="EW52" s="135"/>
      <c r="EX52" s="141"/>
      <c r="EY52" s="133">
        <f t="shared" si="134"/>
        <v>0</v>
      </c>
      <c r="EZ52" s="135"/>
      <c r="FA52" s="141"/>
      <c r="FB52" s="133">
        <f t="shared" si="135"/>
        <v>0</v>
      </c>
      <c r="FC52" s="135"/>
    </row>
    <row r="53" spans="2:159" s="73" customFormat="1" x14ac:dyDescent="0.3">
      <c r="F53" s="648"/>
      <c r="G53" s="170" t="str">
        <f>CONCATENATE(Resultados!F58,"-",Resultados!K58)</f>
        <v>Senegal-Colombia</v>
      </c>
      <c r="H53" s="171" t="str">
        <f>CONCATENATE(IF(Resultados!H58&gt;Resultados!I58,1,IF(Resultados!H58&lt;Resultados!I58,2,IF(AND(Resultados!H58=Resultados!I58,Resultados!H58&lt;&gt;"",Resultados!I58&lt;&gt;""),"X",0))),"|",Resultados!H58,"-",Resultados!I58)</f>
        <v>0|-</v>
      </c>
      <c r="J53" s="146"/>
      <c r="K53" s="145">
        <f t="shared" si="136"/>
        <v>0</v>
      </c>
      <c r="L53" s="150"/>
      <c r="M53" s="141"/>
      <c r="N53" s="133">
        <f t="shared" si="87"/>
        <v>0</v>
      </c>
      <c r="O53" s="135"/>
      <c r="P53" s="141"/>
      <c r="Q53" s="133">
        <f t="shared" si="88"/>
        <v>0</v>
      </c>
      <c r="R53" s="135"/>
      <c r="S53" s="141"/>
      <c r="T53" s="133">
        <f t="shared" si="89"/>
        <v>0</v>
      </c>
      <c r="U53" s="135"/>
      <c r="V53" s="141"/>
      <c r="W53" s="133">
        <f t="shared" si="90"/>
        <v>0</v>
      </c>
      <c r="X53" s="135"/>
      <c r="Y53" s="141"/>
      <c r="Z53" s="133">
        <f t="shared" si="91"/>
        <v>0</v>
      </c>
      <c r="AA53" s="135"/>
      <c r="AB53" s="141"/>
      <c r="AC53" s="133">
        <f t="shared" si="92"/>
        <v>0</v>
      </c>
      <c r="AD53" s="135"/>
      <c r="AE53" s="141"/>
      <c r="AF53" s="133">
        <f t="shared" si="93"/>
        <v>0</v>
      </c>
      <c r="AG53" s="135"/>
      <c r="AH53" s="141"/>
      <c r="AI53" s="133">
        <f t="shared" si="94"/>
        <v>0</v>
      </c>
      <c r="AJ53" s="135"/>
      <c r="AK53" s="141"/>
      <c r="AL53" s="133">
        <f t="shared" si="95"/>
        <v>0</v>
      </c>
      <c r="AM53" s="135"/>
      <c r="AN53" s="141"/>
      <c r="AO53" s="133">
        <f t="shared" si="96"/>
        <v>0</v>
      </c>
      <c r="AP53" s="135"/>
      <c r="AQ53" s="141"/>
      <c r="AR53" s="133">
        <f t="shared" si="97"/>
        <v>0</v>
      </c>
      <c r="AS53" s="135"/>
      <c r="AT53" s="141"/>
      <c r="AU53" s="133">
        <f t="shared" si="98"/>
        <v>0</v>
      </c>
      <c r="AV53" s="135"/>
      <c r="AW53" s="141"/>
      <c r="AX53" s="133">
        <f t="shared" si="99"/>
        <v>0</v>
      </c>
      <c r="AY53" s="135"/>
      <c r="AZ53" s="141"/>
      <c r="BA53" s="133">
        <f t="shared" si="100"/>
        <v>0</v>
      </c>
      <c r="BB53" s="135"/>
      <c r="BC53" s="141"/>
      <c r="BD53" s="133">
        <f t="shared" si="101"/>
        <v>0</v>
      </c>
      <c r="BE53" s="135"/>
      <c r="BF53" s="141"/>
      <c r="BG53" s="133">
        <f t="shared" si="102"/>
        <v>0</v>
      </c>
      <c r="BH53" s="135"/>
      <c r="BI53" s="141"/>
      <c r="BJ53" s="133">
        <f t="shared" si="103"/>
        <v>0</v>
      </c>
      <c r="BK53" s="135"/>
      <c r="BL53" s="141"/>
      <c r="BM53" s="133">
        <f t="shared" si="104"/>
        <v>0</v>
      </c>
      <c r="BN53" s="135"/>
      <c r="BO53" s="141"/>
      <c r="BP53" s="133">
        <f t="shared" si="105"/>
        <v>0</v>
      </c>
      <c r="BQ53" s="135"/>
      <c r="BR53" s="141"/>
      <c r="BS53" s="133">
        <f t="shared" si="106"/>
        <v>0</v>
      </c>
      <c r="BT53" s="135"/>
      <c r="BU53" s="141"/>
      <c r="BV53" s="133">
        <f t="shared" si="107"/>
        <v>0</v>
      </c>
      <c r="BW53" s="135"/>
      <c r="BX53" s="141"/>
      <c r="BY53" s="133">
        <f t="shared" si="108"/>
        <v>0</v>
      </c>
      <c r="BZ53" s="135"/>
      <c r="CA53" s="141"/>
      <c r="CB53" s="133">
        <f t="shared" si="109"/>
        <v>0</v>
      </c>
      <c r="CC53" s="135"/>
      <c r="CD53" s="141"/>
      <c r="CE53" s="133">
        <f t="shared" si="110"/>
        <v>0</v>
      </c>
      <c r="CF53" s="135"/>
      <c r="CG53" s="141"/>
      <c r="CH53" s="133">
        <f t="shared" si="111"/>
        <v>0</v>
      </c>
      <c r="CI53" s="135"/>
      <c r="CJ53" s="141"/>
      <c r="CK53" s="133">
        <f t="shared" si="112"/>
        <v>0</v>
      </c>
      <c r="CL53" s="135"/>
      <c r="CM53" s="141"/>
      <c r="CN53" s="133">
        <f t="shared" si="113"/>
        <v>0</v>
      </c>
      <c r="CO53" s="135"/>
      <c r="CP53" s="141"/>
      <c r="CQ53" s="133">
        <f t="shared" si="114"/>
        <v>0</v>
      </c>
      <c r="CR53" s="135"/>
      <c r="CS53" s="141"/>
      <c r="CT53" s="133">
        <f t="shared" si="115"/>
        <v>0</v>
      </c>
      <c r="CU53" s="135"/>
      <c r="CV53" s="141"/>
      <c r="CW53" s="133">
        <f t="shared" si="116"/>
        <v>0</v>
      </c>
      <c r="CX53" s="135"/>
      <c r="CY53" s="141"/>
      <c r="CZ53" s="133">
        <f t="shared" si="117"/>
        <v>0</v>
      </c>
      <c r="DA53" s="135"/>
      <c r="DB53" s="141"/>
      <c r="DC53" s="133">
        <f t="shared" si="118"/>
        <v>0</v>
      </c>
      <c r="DD53" s="135"/>
      <c r="DE53" s="141"/>
      <c r="DF53" s="133">
        <f t="shared" si="119"/>
        <v>0</v>
      </c>
      <c r="DG53" s="135"/>
      <c r="DH53" s="141"/>
      <c r="DI53" s="133">
        <f t="shared" si="120"/>
        <v>0</v>
      </c>
      <c r="DJ53" s="135"/>
      <c r="DK53" s="141"/>
      <c r="DL53" s="133">
        <f t="shared" si="121"/>
        <v>0</v>
      </c>
      <c r="DM53" s="135"/>
      <c r="DN53" s="141"/>
      <c r="DO53" s="133">
        <f t="shared" si="122"/>
        <v>0</v>
      </c>
      <c r="DP53" s="135"/>
      <c r="DQ53" s="141"/>
      <c r="DR53" s="133">
        <f t="shared" si="123"/>
        <v>0</v>
      </c>
      <c r="DS53" s="135"/>
      <c r="DT53" s="141"/>
      <c r="DU53" s="133">
        <f t="shared" si="124"/>
        <v>0</v>
      </c>
      <c r="DV53" s="135"/>
      <c r="DW53" s="141"/>
      <c r="DX53" s="133">
        <f t="shared" si="125"/>
        <v>0</v>
      </c>
      <c r="DY53" s="135"/>
      <c r="DZ53" s="141"/>
      <c r="EA53" s="133">
        <f t="shared" si="126"/>
        <v>0</v>
      </c>
      <c r="EB53" s="135"/>
      <c r="EC53" s="141"/>
      <c r="ED53" s="133">
        <f t="shared" si="127"/>
        <v>0</v>
      </c>
      <c r="EE53" s="135"/>
      <c r="EF53" s="141"/>
      <c r="EG53" s="133">
        <f t="shared" si="128"/>
        <v>0</v>
      </c>
      <c r="EH53" s="135"/>
      <c r="EI53" s="141"/>
      <c r="EJ53" s="133">
        <f t="shared" si="129"/>
        <v>0</v>
      </c>
      <c r="EK53" s="135"/>
      <c r="EL53" s="141"/>
      <c r="EM53" s="133">
        <f t="shared" si="130"/>
        <v>0</v>
      </c>
      <c r="EN53" s="135"/>
      <c r="EO53" s="141"/>
      <c r="EP53" s="133">
        <f t="shared" si="131"/>
        <v>0</v>
      </c>
      <c r="EQ53" s="135"/>
      <c r="ER53" s="141"/>
      <c r="ES53" s="133">
        <f t="shared" si="132"/>
        <v>0</v>
      </c>
      <c r="ET53" s="135"/>
      <c r="EU53" s="141"/>
      <c r="EV53" s="133">
        <f t="shared" si="133"/>
        <v>0</v>
      </c>
      <c r="EW53" s="135"/>
      <c r="EX53" s="141"/>
      <c r="EY53" s="133">
        <f t="shared" si="134"/>
        <v>0</v>
      </c>
      <c r="EZ53" s="135"/>
      <c r="FA53" s="141"/>
      <c r="FB53" s="133">
        <f t="shared" si="135"/>
        <v>0</v>
      </c>
      <c r="FC53" s="135"/>
    </row>
    <row r="54" spans="2:159" s="73" customFormat="1" x14ac:dyDescent="0.3">
      <c r="J54" s="142"/>
      <c r="M54" s="141"/>
      <c r="N54" s="133"/>
      <c r="O54" s="135"/>
      <c r="P54" s="141"/>
      <c r="Q54" s="133"/>
      <c r="R54" s="135"/>
      <c r="S54" s="141"/>
      <c r="T54" s="133"/>
      <c r="U54" s="135"/>
      <c r="V54" s="141"/>
      <c r="W54" s="133"/>
      <c r="X54" s="135"/>
      <c r="Y54" s="141"/>
      <c r="Z54" s="133"/>
      <c r="AA54" s="135"/>
      <c r="AB54" s="141"/>
      <c r="AC54" s="133"/>
      <c r="AD54" s="135"/>
      <c r="AE54" s="141"/>
      <c r="AF54" s="133"/>
      <c r="AG54" s="135"/>
      <c r="AH54" s="141"/>
      <c r="AI54" s="133"/>
      <c r="AJ54" s="135"/>
      <c r="AK54" s="141"/>
      <c r="AL54" s="133"/>
      <c r="AM54" s="135"/>
      <c r="AN54" s="141"/>
      <c r="AO54" s="133"/>
      <c r="AP54" s="135"/>
      <c r="AQ54" s="141"/>
      <c r="AR54" s="133"/>
      <c r="AS54" s="135"/>
      <c r="AT54" s="141"/>
      <c r="AU54" s="133"/>
      <c r="AV54" s="135"/>
      <c r="AW54" s="141"/>
      <c r="AX54" s="133"/>
      <c r="AY54" s="135"/>
      <c r="AZ54" s="141"/>
      <c r="BA54" s="133"/>
      <c r="BB54" s="135"/>
      <c r="BC54" s="141"/>
      <c r="BD54" s="133"/>
      <c r="BE54" s="135"/>
      <c r="BF54" s="141"/>
      <c r="BG54" s="133"/>
      <c r="BH54" s="135"/>
      <c r="BI54" s="141"/>
      <c r="BJ54" s="133"/>
      <c r="BK54" s="135"/>
      <c r="BL54" s="141"/>
      <c r="BM54" s="133"/>
      <c r="BN54" s="135"/>
      <c r="BO54" s="141"/>
      <c r="BP54" s="133"/>
      <c r="BQ54" s="135"/>
      <c r="BR54" s="141"/>
      <c r="BS54" s="133"/>
      <c r="BT54" s="135"/>
      <c r="BU54" s="141"/>
      <c r="BV54" s="133"/>
      <c r="BW54" s="135"/>
      <c r="BX54" s="141"/>
      <c r="BY54" s="133"/>
      <c r="BZ54" s="135"/>
      <c r="CA54" s="141"/>
      <c r="CB54" s="133"/>
      <c r="CC54" s="135"/>
      <c r="CD54" s="141"/>
      <c r="CE54" s="133"/>
      <c r="CF54" s="135"/>
      <c r="CG54" s="141"/>
      <c r="CH54" s="133"/>
      <c r="CI54" s="135"/>
      <c r="CJ54" s="141"/>
      <c r="CK54" s="133"/>
      <c r="CL54" s="135"/>
      <c r="CM54" s="141"/>
      <c r="CN54" s="133"/>
      <c r="CO54" s="135"/>
      <c r="CP54" s="141"/>
      <c r="CQ54" s="133"/>
      <c r="CR54" s="135"/>
      <c r="CS54" s="141"/>
      <c r="CT54" s="133"/>
      <c r="CU54" s="135"/>
      <c r="CV54" s="141"/>
      <c r="CW54" s="133"/>
      <c r="CX54" s="135"/>
      <c r="CY54" s="141"/>
      <c r="CZ54" s="133"/>
      <c r="DA54" s="135"/>
      <c r="DB54" s="141"/>
      <c r="DC54" s="133"/>
      <c r="DD54" s="135"/>
      <c r="DE54" s="141"/>
      <c r="DF54" s="133"/>
      <c r="DG54" s="135"/>
      <c r="DH54" s="141"/>
      <c r="DI54" s="133"/>
      <c r="DJ54" s="135"/>
      <c r="DK54" s="141"/>
      <c r="DL54" s="133"/>
      <c r="DM54" s="135"/>
      <c r="DN54" s="141"/>
      <c r="DO54" s="133"/>
      <c r="DP54" s="135"/>
      <c r="DQ54" s="141"/>
      <c r="DR54" s="133"/>
      <c r="DS54" s="135"/>
      <c r="DT54" s="141"/>
      <c r="DU54" s="133"/>
      <c r="DV54" s="135"/>
      <c r="DW54" s="141"/>
      <c r="DX54" s="133"/>
      <c r="DY54" s="135"/>
      <c r="DZ54" s="141"/>
      <c r="EA54" s="133"/>
      <c r="EB54" s="135"/>
      <c r="EC54" s="141"/>
      <c r="ED54" s="133"/>
      <c r="EE54" s="135"/>
      <c r="EF54" s="141"/>
      <c r="EG54" s="133"/>
      <c r="EH54" s="135"/>
      <c r="EI54" s="141"/>
      <c r="EJ54" s="133"/>
      <c r="EK54" s="135"/>
      <c r="EL54" s="141"/>
      <c r="EM54" s="133"/>
      <c r="EN54" s="135"/>
      <c r="EO54" s="141"/>
      <c r="EP54" s="133"/>
      <c r="EQ54" s="135"/>
      <c r="ER54" s="141"/>
      <c r="ES54" s="133"/>
      <c r="ET54" s="135"/>
      <c r="EU54" s="141"/>
      <c r="EV54" s="133"/>
      <c r="EW54" s="135"/>
      <c r="EX54" s="141"/>
      <c r="EY54" s="133"/>
      <c r="EZ54" s="135"/>
      <c r="FA54" s="141"/>
      <c r="FB54" s="133"/>
      <c r="FC54" s="135"/>
    </row>
    <row r="55" spans="2:159" s="73" customFormat="1" ht="15.6" x14ac:dyDescent="0.3">
      <c r="G55" s="629" t="s">
        <v>252</v>
      </c>
      <c r="H55" s="630"/>
      <c r="J55" s="142"/>
      <c r="M55" s="141"/>
      <c r="N55" s="133"/>
      <c r="O55" s="135"/>
      <c r="P55" s="141"/>
      <c r="Q55" s="133"/>
      <c r="R55" s="135"/>
      <c r="S55" s="141"/>
      <c r="T55" s="133"/>
      <c r="U55" s="135"/>
      <c r="V55" s="141"/>
      <c r="W55" s="133"/>
      <c r="X55" s="135"/>
      <c r="Y55" s="141"/>
      <c r="Z55" s="133"/>
      <c r="AA55" s="135"/>
      <c r="AB55" s="141"/>
      <c r="AC55" s="133"/>
      <c r="AD55" s="135"/>
      <c r="AE55" s="141"/>
      <c r="AF55" s="133"/>
      <c r="AG55" s="135"/>
      <c r="AH55" s="141"/>
      <c r="AI55" s="133"/>
      <c r="AJ55" s="135"/>
      <c r="AK55" s="141"/>
      <c r="AL55" s="133"/>
      <c r="AM55" s="135"/>
      <c r="AN55" s="141"/>
      <c r="AO55" s="133"/>
      <c r="AP55" s="135"/>
      <c r="AQ55" s="141"/>
      <c r="AR55" s="133"/>
      <c r="AS55" s="135"/>
      <c r="AT55" s="141"/>
      <c r="AU55" s="133"/>
      <c r="AV55" s="135"/>
      <c r="AW55" s="141"/>
      <c r="AX55" s="133"/>
      <c r="AY55" s="135"/>
      <c r="AZ55" s="141"/>
      <c r="BA55" s="133"/>
      <c r="BB55" s="135"/>
      <c r="BC55" s="141"/>
      <c r="BD55" s="133"/>
      <c r="BE55" s="135"/>
      <c r="BF55" s="141"/>
      <c r="BG55" s="133"/>
      <c r="BH55" s="135"/>
      <c r="BI55" s="141"/>
      <c r="BJ55" s="133"/>
      <c r="BK55" s="135"/>
      <c r="BL55" s="141"/>
      <c r="BM55" s="133"/>
      <c r="BN55" s="135"/>
      <c r="BO55" s="141"/>
      <c r="BP55" s="133"/>
      <c r="BQ55" s="135"/>
      <c r="BR55" s="141"/>
      <c r="BS55" s="133"/>
      <c r="BT55" s="135"/>
      <c r="BU55" s="141"/>
      <c r="BV55" s="133"/>
      <c r="BW55" s="135"/>
      <c r="BX55" s="141"/>
      <c r="BY55" s="133"/>
      <c r="BZ55" s="135"/>
      <c r="CA55" s="141"/>
      <c r="CB55" s="133"/>
      <c r="CC55" s="135"/>
      <c r="CD55" s="141"/>
      <c r="CE55" s="133"/>
      <c r="CF55" s="135"/>
      <c r="CG55" s="141"/>
      <c r="CH55" s="133"/>
      <c r="CI55" s="135"/>
      <c r="CJ55" s="141"/>
      <c r="CK55" s="133"/>
      <c r="CL55" s="135"/>
      <c r="CM55" s="141"/>
      <c r="CN55" s="133"/>
      <c r="CO55" s="135"/>
      <c r="CP55" s="141"/>
      <c r="CQ55" s="133"/>
      <c r="CR55" s="135"/>
      <c r="CS55" s="141"/>
      <c r="CT55" s="133"/>
      <c r="CU55" s="135"/>
      <c r="CV55" s="141"/>
      <c r="CW55" s="133"/>
      <c r="CX55" s="135"/>
      <c r="CY55" s="141"/>
      <c r="CZ55" s="133"/>
      <c r="DA55" s="135"/>
      <c r="DB55" s="141"/>
      <c r="DC55" s="133"/>
      <c r="DD55" s="135"/>
      <c r="DE55" s="141"/>
      <c r="DF55" s="133"/>
      <c r="DG55" s="135"/>
      <c r="DH55" s="141"/>
      <c r="DI55" s="133"/>
      <c r="DJ55" s="135"/>
      <c r="DK55" s="141"/>
      <c r="DL55" s="133"/>
      <c r="DM55" s="135"/>
      <c r="DN55" s="141"/>
      <c r="DO55" s="133"/>
      <c r="DP55" s="135"/>
      <c r="DQ55" s="141"/>
      <c r="DR55" s="133"/>
      <c r="DS55" s="135"/>
      <c r="DT55" s="141"/>
      <c r="DU55" s="133"/>
      <c r="DV55" s="135"/>
      <c r="DW55" s="141"/>
      <c r="DX55" s="133"/>
      <c r="DY55" s="135"/>
      <c r="DZ55" s="141"/>
      <c r="EA55" s="133"/>
      <c r="EB55" s="135"/>
      <c r="EC55" s="141"/>
      <c r="ED55" s="133"/>
      <c r="EE55" s="135"/>
      <c r="EF55" s="141"/>
      <c r="EG55" s="133"/>
      <c r="EH55" s="135"/>
      <c r="EI55" s="141"/>
      <c r="EJ55" s="133"/>
      <c r="EK55" s="135"/>
      <c r="EL55" s="141"/>
      <c r="EM55" s="133"/>
      <c r="EN55" s="135"/>
      <c r="EO55" s="141"/>
      <c r="EP55" s="133"/>
      <c r="EQ55" s="135"/>
      <c r="ER55" s="141"/>
      <c r="ES55" s="133"/>
      <c r="ET55" s="135"/>
      <c r="EU55" s="141"/>
      <c r="EV55" s="133"/>
      <c r="EW55" s="135"/>
      <c r="EX55" s="141"/>
      <c r="EY55" s="133"/>
      <c r="EZ55" s="135"/>
      <c r="FA55" s="141"/>
      <c r="FB55" s="133"/>
      <c r="FC55" s="135"/>
    </row>
    <row r="56" spans="2:159" s="73" customFormat="1" ht="15" customHeight="1" x14ac:dyDescent="0.3">
      <c r="F56" s="606" t="s">
        <v>0</v>
      </c>
      <c r="G56" s="172" t="s">
        <v>263</v>
      </c>
      <c r="H56" s="176" t="str">
        <f>IF(SUM(Resultados!$Q$6:$Q$9)=12,Resultados!O6,G56)</f>
        <v>1º Grupo A</v>
      </c>
      <c r="J56" s="146"/>
      <c r="K56" s="145">
        <f>IF($H56=J56,$D$8,0)</f>
        <v>0</v>
      </c>
      <c r="M56" s="141"/>
      <c r="N56" s="133">
        <f>IF($H56=M56,$D$8,0)</f>
        <v>0</v>
      </c>
      <c r="O56" s="135"/>
      <c r="P56" s="141"/>
      <c r="Q56" s="133">
        <f>IF($H56=P56,$D$8,0)</f>
        <v>0</v>
      </c>
      <c r="R56" s="135"/>
      <c r="S56" s="141"/>
      <c r="T56" s="133">
        <f>IF($H56=S56,$D$8,0)</f>
        <v>0</v>
      </c>
      <c r="U56" s="135"/>
      <c r="V56" s="141"/>
      <c r="W56" s="133">
        <f>IF($H56=V56,$D$8,0)</f>
        <v>0</v>
      </c>
      <c r="X56" s="135"/>
      <c r="Y56" s="141"/>
      <c r="Z56" s="133">
        <f>IF($H56=Y56,$D$8,0)</f>
        <v>0</v>
      </c>
      <c r="AA56" s="135"/>
      <c r="AB56" s="141"/>
      <c r="AC56" s="133">
        <f>IF($H56=AB56,$D$8,0)</f>
        <v>0</v>
      </c>
      <c r="AD56" s="135"/>
      <c r="AE56" s="141"/>
      <c r="AF56" s="133">
        <f>IF($H56=AE56,$D$8,0)</f>
        <v>0</v>
      </c>
      <c r="AG56" s="135"/>
      <c r="AH56" s="141"/>
      <c r="AI56" s="133">
        <f>IF($H56=AH56,$D$8,0)</f>
        <v>0</v>
      </c>
      <c r="AJ56" s="135"/>
      <c r="AK56" s="141"/>
      <c r="AL56" s="133">
        <f>IF($H56=AK56,$D$8,0)</f>
        <v>0</v>
      </c>
      <c r="AM56" s="135"/>
      <c r="AN56" s="141"/>
      <c r="AO56" s="133">
        <f>IF($H56=AN56,$D$8,0)</f>
        <v>0</v>
      </c>
      <c r="AP56" s="135"/>
      <c r="AQ56" s="141"/>
      <c r="AR56" s="133">
        <f>IF($H56=AQ56,$D$8,0)</f>
        <v>0</v>
      </c>
      <c r="AS56" s="135"/>
      <c r="AT56" s="141"/>
      <c r="AU56" s="133">
        <f>IF($H56=AT56,$D$8,0)</f>
        <v>0</v>
      </c>
      <c r="AV56" s="135"/>
      <c r="AW56" s="141"/>
      <c r="AX56" s="133">
        <f>IF($H56=AW56,$D$8,0)</f>
        <v>0</v>
      </c>
      <c r="AY56" s="135"/>
      <c r="AZ56" s="141"/>
      <c r="BA56" s="133">
        <f>IF($H56=AZ56,$D$8,0)</f>
        <v>0</v>
      </c>
      <c r="BB56" s="135"/>
      <c r="BC56" s="141"/>
      <c r="BD56" s="133">
        <f>IF($H56=BC56,$D$8,0)</f>
        <v>0</v>
      </c>
      <c r="BE56" s="135"/>
      <c r="BF56" s="141"/>
      <c r="BG56" s="133">
        <f>IF($H56=BF56,$D$8,0)</f>
        <v>0</v>
      </c>
      <c r="BH56" s="135"/>
      <c r="BI56" s="141"/>
      <c r="BJ56" s="133">
        <f>IF($H56=BI56,$D$8,0)</f>
        <v>0</v>
      </c>
      <c r="BK56" s="135"/>
      <c r="BL56" s="141"/>
      <c r="BM56" s="133">
        <f>IF($H56=BL56,$D$8,0)</f>
        <v>0</v>
      </c>
      <c r="BN56" s="135"/>
      <c r="BO56" s="141"/>
      <c r="BP56" s="133">
        <f>IF($H56=BO56,$D$8,0)</f>
        <v>0</v>
      </c>
      <c r="BQ56" s="135"/>
      <c r="BR56" s="141"/>
      <c r="BS56" s="133">
        <f>IF($H56=BR56,$D$8,0)</f>
        <v>0</v>
      </c>
      <c r="BT56" s="135"/>
      <c r="BU56" s="141"/>
      <c r="BV56" s="133">
        <f>IF($H56=BU56,$D$8,0)</f>
        <v>0</v>
      </c>
      <c r="BW56" s="135"/>
      <c r="BX56" s="141"/>
      <c r="BY56" s="133">
        <f>IF($H56=BX56,$D$8,0)</f>
        <v>0</v>
      </c>
      <c r="BZ56" s="135"/>
      <c r="CA56" s="141"/>
      <c r="CB56" s="133">
        <f>IF($H56=CA56,$D$8,0)</f>
        <v>0</v>
      </c>
      <c r="CC56" s="135"/>
      <c r="CD56" s="141"/>
      <c r="CE56" s="133">
        <f>IF($H56=CD56,$D$8,0)</f>
        <v>0</v>
      </c>
      <c r="CF56" s="135"/>
      <c r="CG56" s="141"/>
      <c r="CH56" s="133">
        <f>IF($H56=CG56,$D$8,0)</f>
        <v>0</v>
      </c>
      <c r="CI56" s="135"/>
      <c r="CJ56" s="141"/>
      <c r="CK56" s="133">
        <f>IF($H56=CJ56,$D$8,0)</f>
        <v>0</v>
      </c>
      <c r="CL56" s="135"/>
      <c r="CM56" s="141"/>
      <c r="CN56" s="133">
        <f>IF($H56=CM56,$D$8,0)</f>
        <v>0</v>
      </c>
      <c r="CO56" s="135"/>
      <c r="CP56" s="141"/>
      <c r="CQ56" s="133">
        <f>IF($H56=CP56,$D$8,0)</f>
        <v>0</v>
      </c>
      <c r="CR56" s="135"/>
      <c r="CS56" s="141"/>
      <c r="CT56" s="133">
        <f>IF($H56=CS56,$D$8,0)</f>
        <v>0</v>
      </c>
      <c r="CU56" s="135"/>
      <c r="CV56" s="141"/>
      <c r="CW56" s="133">
        <f>IF($H56=CV56,$D$8,0)</f>
        <v>0</v>
      </c>
      <c r="CX56" s="135"/>
      <c r="CY56" s="141"/>
      <c r="CZ56" s="133">
        <f>IF($H56=CY56,$D$8,0)</f>
        <v>0</v>
      </c>
      <c r="DA56" s="135"/>
      <c r="DB56" s="141"/>
      <c r="DC56" s="133">
        <f>IF($H56=DB56,$D$8,0)</f>
        <v>0</v>
      </c>
      <c r="DD56" s="135"/>
      <c r="DE56" s="141"/>
      <c r="DF56" s="133">
        <f>IF($H56=DE56,$D$8,0)</f>
        <v>0</v>
      </c>
      <c r="DG56" s="135"/>
      <c r="DH56" s="141"/>
      <c r="DI56" s="133">
        <f>IF($H56=DH56,$D$8,0)</f>
        <v>0</v>
      </c>
      <c r="DJ56" s="135"/>
      <c r="DK56" s="141"/>
      <c r="DL56" s="133">
        <f>IF($H56=DK56,$D$8,0)</f>
        <v>0</v>
      </c>
      <c r="DM56" s="135"/>
      <c r="DN56" s="141"/>
      <c r="DO56" s="133">
        <f>IF($H56=DN56,$D$8,0)</f>
        <v>0</v>
      </c>
      <c r="DP56" s="135"/>
      <c r="DQ56" s="141"/>
      <c r="DR56" s="133">
        <f>IF($H56=DQ56,$D$8,0)</f>
        <v>0</v>
      </c>
      <c r="DS56" s="135"/>
      <c r="DT56" s="141"/>
      <c r="DU56" s="133">
        <f>IF($H56=DT56,$D$8,0)</f>
        <v>0</v>
      </c>
      <c r="DV56" s="135"/>
      <c r="DW56" s="141"/>
      <c r="DX56" s="133">
        <f>IF($H56=DW56,$D$8,0)</f>
        <v>0</v>
      </c>
      <c r="DY56" s="135"/>
      <c r="DZ56" s="141"/>
      <c r="EA56" s="133">
        <f>IF($H56=DZ56,$D$8,0)</f>
        <v>0</v>
      </c>
      <c r="EB56" s="135"/>
      <c r="EC56" s="141"/>
      <c r="ED56" s="133">
        <f>IF($H56=EC56,$D$8,0)</f>
        <v>0</v>
      </c>
      <c r="EE56" s="135"/>
      <c r="EF56" s="141"/>
      <c r="EG56" s="133">
        <f>IF($H56=EF56,$D$8,0)</f>
        <v>0</v>
      </c>
      <c r="EH56" s="135"/>
      <c r="EI56" s="141"/>
      <c r="EJ56" s="133">
        <f>IF($H56=EI56,$D$8,0)</f>
        <v>0</v>
      </c>
      <c r="EK56" s="135"/>
      <c r="EL56" s="141"/>
      <c r="EM56" s="133">
        <f>IF($H56=EL56,$D$8,0)</f>
        <v>0</v>
      </c>
      <c r="EN56" s="135"/>
      <c r="EO56" s="141"/>
      <c r="EP56" s="133">
        <f>IF($H56=EO56,$D$8,0)</f>
        <v>0</v>
      </c>
      <c r="EQ56" s="135"/>
      <c r="ER56" s="141"/>
      <c r="ES56" s="133">
        <f>IF($H56=ER56,$D$8,0)</f>
        <v>0</v>
      </c>
      <c r="ET56" s="135"/>
      <c r="EU56" s="141"/>
      <c r="EV56" s="133">
        <f>IF($H56=EU56,$D$8,0)</f>
        <v>0</v>
      </c>
      <c r="EW56" s="135"/>
      <c r="EX56" s="141"/>
      <c r="EY56" s="133">
        <f>IF($H56=EX56,$D$8,0)</f>
        <v>0</v>
      </c>
      <c r="EZ56" s="135"/>
      <c r="FA56" s="141"/>
      <c r="FB56" s="133">
        <f>IF($H56=FA56,$D$8,0)</f>
        <v>0</v>
      </c>
      <c r="FC56" s="135"/>
    </row>
    <row r="57" spans="2:159" s="73" customFormat="1" ht="15" customHeight="1" x14ac:dyDescent="0.3">
      <c r="F57" s="607"/>
      <c r="G57" s="173" t="s">
        <v>264</v>
      </c>
      <c r="H57" s="177" t="str">
        <f>IF(SUM(Resultados!$Q$6:$Q$9)=12,Resultados!O7,G57)</f>
        <v>2º Grupo A</v>
      </c>
      <c r="J57" s="146"/>
      <c r="K57" s="145">
        <f>IF($H57=J57,$D$9,0)</f>
        <v>0</v>
      </c>
      <c r="M57" s="141"/>
      <c r="N57" s="133">
        <f>IF($H57=M57,$D$9,0)</f>
        <v>0</v>
      </c>
      <c r="O57" s="135"/>
      <c r="P57" s="141"/>
      <c r="Q57" s="133">
        <f>IF($H57=P57,$D$9,0)</f>
        <v>0</v>
      </c>
      <c r="R57" s="135"/>
      <c r="S57" s="141"/>
      <c r="T57" s="133">
        <f>IF($H57=S57,$D$9,0)</f>
        <v>0</v>
      </c>
      <c r="U57" s="135"/>
      <c r="V57" s="141"/>
      <c r="W57" s="133">
        <f>IF($H57=V57,$D$9,0)</f>
        <v>0</v>
      </c>
      <c r="X57" s="135"/>
      <c r="Y57" s="141"/>
      <c r="Z57" s="133">
        <f>IF($H57=Y57,$D$9,0)</f>
        <v>0</v>
      </c>
      <c r="AA57" s="135"/>
      <c r="AB57" s="141"/>
      <c r="AC57" s="133">
        <f>IF($H57=AB57,$D$9,0)</f>
        <v>0</v>
      </c>
      <c r="AD57" s="135"/>
      <c r="AE57" s="141"/>
      <c r="AF57" s="133">
        <f>IF($H57=AE57,$D$9,0)</f>
        <v>0</v>
      </c>
      <c r="AG57" s="135"/>
      <c r="AH57" s="141"/>
      <c r="AI57" s="133">
        <f>IF($H57=AH57,$D$9,0)</f>
        <v>0</v>
      </c>
      <c r="AJ57" s="135"/>
      <c r="AK57" s="141"/>
      <c r="AL57" s="133">
        <f>IF($H57=AK57,$D$9,0)</f>
        <v>0</v>
      </c>
      <c r="AM57" s="135"/>
      <c r="AN57" s="141"/>
      <c r="AO57" s="133">
        <f>IF($H57=AN57,$D$9,0)</f>
        <v>0</v>
      </c>
      <c r="AP57" s="135"/>
      <c r="AQ57" s="141"/>
      <c r="AR57" s="133">
        <f>IF($H57=AQ57,$D$9,0)</f>
        <v>0</v>
      </c>
      <c r="AS57" s="135"/>
      <c r="AT57" s="141"/>
      <c r="AU57" s="133">
        <f>IF($H57=AT57,$D$9,0)</f>
        <v>0</v>
      </c>
      <c r="AV57" s="135"/>
      <c r="AW57" s="141"/>
      <c r="AX57" s="133">
        <f>IF($H57=AW57,$D$9,0)</f>
        <v>0</v>
      </c>
      <c r="AY57" s="135"/>
      <c r="AZ57" s="141"/>
      <c r="BA57" s="133">
        <f>IF($H57=AZ57,$D$9,0)</f>
        <v>0</v>
      </c>
      <c r="BB57" s="135"/>
      <c r="BC57" s="141"/>
      <c r="BD57" s="133">
        <f>IF($H57=BC57,$D$9,0)</f>
        <v>0</v>
      </c>
      <c r="BE57" s="135"/>
      <c r="BF57" s="141"/>
      <c r="BG57" s="133">
        <f>IF($H57=BF57,$D$9,0)</f>
        <v>0</v>
      </c>
      <c r="BH57" s="135"/>
      <c r="BI57" s="141"/>
      <c r="BJ57" s="133">
        <f>IF($H57=BI57,$D$9,0)</f>
        <v>0</v>
      </c>
      <c r="BK57" s="135"/>
      <c r="BL57" s="141"/>
      <c r="BM57" s="133">
        <f>IF($H57=BL57,$D$9,0)</f>
        <v>0</v>
      </c>
      <c r="BN57" s="135"/>
      <c r="BO57" s="141"/>
      <c r="BP57" s="133">
        <f>IF($H57=BO57,$D$9,0)</f>
        <v>0</v>
      </c>
      <c r="BQ57" s="135"/>
      <c r="BR57" s="141"/>
      <c r="BS57" s="133">
        <f>IF($H57=BR57,$D$9,0)</f>
        <v>0</v>
      </c>
      <c r="BT57" s="135"/>
      <c r="BU57" s="141"/>
      <c r="BV57" s="133">
        <f>IF($H57=BU57,$D$9,0)</f>
        <v>0</v>
      </c>
      <c r="BW57" s="135"/>
      <c r="BX57" s="141"/>
      <c r="BY57" s="133">
        <f>IF($H57=BX57,$D$9,0)</f>
        <v>0</v>
      </c>
      <c r="BZ57" s="135"/>
      <c r="CA57" s="141"/>
      <c r="CB57" s="133">
        <f>IF($H57=CA57,$D$9,0)</f>
        <v>0</v>
      </c>
      <c r="CC57" s="135"/>
      <c r="CD57" s="141"/>
      <c r="CE57" s="133">
        <f>IF($H57=CD57,$D$9,0)</f>
        <v>0</v>
      </c>
      <c r="CF57" s="135"/>
      <c r="CG57" s="141"/>
      <c r="CH57" s="133">
        <f>IF($H57=CG57,$D$9,0)</f>
        <v>0</v>
      </c>
      <c r="CI57" s="135"/>
      <c r="CJ57" s="141"/>
      <c r="CK57" s="133">
        <f>IF($H57=CJ57,$D$9,0)</f>
        <v>0</v>
      </c>
      <c r="CL57" s="135"/>
      <c r="CM57" s="141"/>
      <c r="CN57" s="133">
        <f>IF($H57=CM57,$D$9,0)</f>
        <v>0</v>
      </c>
      <c r="CO57" s="135"/>
      <c r="CP57" s="141"/>
      <c r="CQ57" s="133">
        <f>IF($H57=CP57,$D$9,0)</f>
        <v>0</v>
      </c>
      <c r="CR57" s="135"/>
      <c r="CS57" s="141"/>
      <c r="CT57" s="133">
        <f>IF($H57=CS57,$D$9,0)</f>
        <v>0</v>
      </c>
      <c r="CU57" s="135"/>
      <c r="CV57" s="141"/>
      <c r="CW57" s="133">
        <f>IF($H57=CV57,$D$9,0)</f>
        <v>0</v>
      </c>
      <c r="CX57" s="135"/>
      <c r="CY57" s="141"/>
      <c r="CZ57" s="133">
        <f>IF($H57=CY57,$D$9,0)</f>
        <v>0</v>
      </c>
      <c r="DA57" s="135"/>
      <c r="DB57" s="141"/>
      <c r="DC57" s="133">
        <f>IF($H57=DB57,$D$9,0)</f>
        <v>0</v>
      </c>
      <c r="DD57" s="135"/>
      <c r="DE57" s="141"/>
      <c r="DF57" s="133">
        <f>IF($H57=DE57,$D$9,0)</f>
        <v>0</v>
      </c>
      <c r="DG57" s="135"/>
      <c r="DH57" s="141"/>
      <c r="DI57" s="133">
        <f>IF($H57=DH57,$D$9,0)</f>
        <v>0</v>
      </c>
      <c r="DJ57" s="135"/>
      <c r="DK57" s="141"/>
      <c r="DL57" s="133">
        <f>IF($H57=DK57,$D$9,0)</f>
        <v>0</v>
      </c>
      <c r="DM57" s="135"/>
      <c r="DN57" s="141"/>
      <c r="DO57" s="133">
        <f>IF($H57=DN57,$D$9,0)</f>
        <v>0</v>
      </c>
      <c r="DP57" s="135"/>
      <c r="DQ57" s="141"/>
      <c r="DR57" s="133">
        <f>IF($H57=DQ57,$D$9,0)</f>
        <v>0</v>
      </c>
      <c r="DS57" s="135"/>
      <c r="DT57" s="141"/>
      <c r="DU57" s="133">
        <f>IF($H57=DT57,$D$9,0)</f>
        <v>0</v>
      </c>
      <c r="DV57" s="135"/>
      <c r="DW57" s="141"/>
      <c r="DX57" s="133">
        <f>IF($H57=DW57,$D$9,0)</f>
        <v>0</v>
      </c>
      <c r="DY57" s="135"/>
      <c r="DZ57" s="141"/>
      <c r="EA57" s="133">
        <f>IF($H57=DZ57,$D$9,0)</f>
        <v>0</v>
      </c>
      <c r="EB57" s="135"/>
      <c r="EC57" s="141"/>
      <c r="ED57" s="133">
        <f>IF($H57=EC57,$D$9,0)</f>
        <v>0</v>
      </c>
      <c r="EE57" s="135"/>
      <c r="EF57" s="141"/>
      <c r="EG57" s="133">
        <f>IF($H57=EF57,$D$9,0)</f>
        <v>0</v>
      </c>
      <c r="EH57" s="135"/>
      <c r="EI57" s="141"/>
      <c r="EJ57" s="133">
        <f>IF($H57=EI57,$D$9,0)</f>
        <v>0</v>
      </c>
      <c r="EK57" s="135"/>
      <c r="EL57" s="141"/>
      <c r="EM57" s="133">
        <f>IF($H57=EL57,$D$9,0)</f>
        <v>0</v>
      </c>
      <c r="EN57" s="135"/>
      <c r="EO57" s="141"/>
      <c r="EP57" s="133">
        <f>IF($H57=EO57,$D$9,0)</f>
        <v>0</v>
      </c>
      <c r="EQ57" s="135"/>
      <c r="ER57" s="141"/>
      <c r="ES57" s="133">
        <f>IF($H57=ER57,$D$9,0)</f>
        <v>0</v>
      </c>
      <c r="ET57" s="135"/>
      <c r="EU57" s="141"/>
      <c r="EV57" s="133">
        <f>IF($H57=EU57,$D$9,0)</f>
        <v>0</v>
      </c>
      <c r="EW57" s="135"/>
      <c r="EX57" s="141"/>
      <c r="EY57" s="133">
        <f>IF($H57=EX57,$D$9,0)</f>
        <v>0</v>
      </c>
      <c r="EZ57" s="135"/>
      <c r="FA57" s="141"/>
      <c r="FB57" s="133">
        <f>IF($H57=FA57,$D$9,0)</f>
        <v>0</v>
      </c>
      <c r="FC57" s="135"/>
    </row>
    <row r="58" spans="2:159" s="73" customFormat="1" ht="15" customHeight="1" x14ac:dyDescent="0.3">
      <c r="F58" s="607"/>
      <c r="G58" s="173" t="s">
        <v>265</v>
      </c>
      <c r="H58" s="177" t="str">
        <f>IF(SUM(Resultados!$Q$6:$Q$9)=12,Resultados!O8,G58)</f>
        <v>3º Grupo A</v>
      </c>
      <c r="J58" s="146"/>
      <c r="K58" s="145">
        <f>IF($H58=J58,$D$10,0)</f>
        <v>0</v>
      </c>
      <c r="M58" s="141"/>
      <c r="N58" s="133">
        <f>IF($H58=M58,$D$10,0)</f>
        <v>0</v>
      </c>
      <c r="O58" s="135"/>
      <c r="P58" s="141"/>
      <c r="Q58" s="133">
        <f>IF($H58=P58,$D$10,0)</f>
        <v>0</v>
      </c>
      <c r="R58" s="135"/>
      <c r="S58" s="141"/>
      <c r="T58" s="133">
        <f>IF($H58=S58,$D$10,0)</f>
        <v>0</v>
      </c>
      <c r="U58" s="135"/>
      <c r="V58" s="141"/>
      <c r="W58" s="133">
        <f>IF($H58=V58,$D$10,0)</f>
        <v>0</v>
      </c>
      <c r="X58" s="135"/>
      <c r="Y58" s="141"/>
      <c r="Z58" s="133">
        <f>IF($H58=Y58,$D$10,0)</f>
        <v>0</v>
      </c>
      <c r="AA58" s="135"/>
      <c r="AB58" s="141"/>
      <c r="AC58" s="133">
        <f>IF($H58=AB58,$D$10,0)</f>
        <v>0</v>
      </c>
      <c r="AD58" s="135"/>
      <c r="AE58" s="141"/>
      <c r="AF58" s="133">
        <f>IF($H58=AE58,$D$10,0)</f>
        <v>0</v>
      </c>
      <c r="AG58" s="135"/>
      <c r="AH58" s="141"/>
      <c r="AI58" s="133">
        <f>IF($H58=AH58,$D$10,0)</f>
        <v>0</v>
      </c>
      <c r="AJ58" s="135"/>
      <c r="AK58" s="141"/>
      <c r="AL58" s="133">
        <f>IF($H58=AK58,$D$10,0)</f>
        <v>0</v>
      </c>
      <c r="AM58" s="135"/>
      <c r="AN58" s="141"/>
      <c r="AO58" s="133">
        <f>IF($H58=AN58,$D$10,0)</f>
        <v>0</v>
      </c>
      <c r="AP58" s="135"/>
      <c r="AQ58" s="141"/>
      <c r="AR58" s="133">
        <f>IF($H58=AQ58,$D$10,0)</f>
        <v>0</v>
      </c>
      <c r="AS58" s="135"/>
      <c r="AT58" s="141"/>
      <c r="AU58" s="133">
        <f>IF($H58=AT58,$D$10,0)</f>
        <v>0</v>
      </c>
      <c r="AV58" s="135"/>
      <c r="AW58" s="141"/>
      <c r="AX58" s="133">
        <f>IF($H58=AW58,$D$10,0)</f>
        <v>0</v>
      </c>
      <c r="AY58" s="135"/>
      <c r="AZ58" s="141"/>
      <c r="BA58" s="133">
        <f>IF($H58=AZ58,$D$10,0)</f>
        <v>0</v>
      </c>
      <c r="BB58" s="135"/>
      <c r="BC58" s="141"/>
      <c r="BD58" s="133">
        <f>IF($H58=BC58,$D$10,0)</f>
        <v>0</v>
      </c>
      <c r="BE58" s="135"/>
      <c r="BF58" s="141"/>
      <c r="BG58" s="133">
        <f>IF($H58=BF58,$D$10,0)</f>
        <v>0</v>
      </c>
      <c r="BH58" s="135"/>
      <c r="BI58" s="141"/>
      <c r="BJ58" s="133">
        <f>IF($H58=BI58,$D$10,0)</f>
        <v>0</v>
      </c>
      <c r="BK58" s="135"/>
      <c r="BL58" s="141"/>
      <c r="BM58" s="133">
        <f>IF($H58=BL58,$D$10,0)</f>
        <v>0</v>
      </c>
      <c r="BN58" s="135"/>
      <c r="BO58" s="141"/>
      <c r="BP58" s="133">
        <f>IF($H58=BO58,$D$10,0)</f>
        <v>0</v>
      </c>
      <c r="BQ58" s="135"/>
      <c r="BR58" s="141"/>
      <c r="BS58" s="133">
        <f>IF($H58=BR58,$D$10,0)</f>
        <v>0</v>
      </c>
      <c r="BT58" s="135"/>
      <c r="BU58" s="141"/>
      <c r="BV58" s="133">
        <f>IF($H58=BU58,$D$10,0)</f>
        <v>0</v>
      </c>
      <c r="BW58" s="135"/>
      <c r="BX58" s="141"/>
      <c r="BY58" s="133">
        <f>IF($H58=BX58,$D$10,0)</f>
        <v>0</v>
      </c>
      <c r="BZ58" s="135"/>
      <c r="CA58" s="141"/>
      <c r="CB58" s="133">
        <f>IF($H58=CA58,$D$10,0)</f>
        <v>0</v>
      </c>
      <c r="CC58" s="135"/>
      <c r="CD58" s="141"/>
      <c r="CE58" s="133">
        <f>IF($H58=CD58,$D$10,0)</f>
        <v>0</v>
      </c>
      <c r="CF58" s="135"/>
      <c r="CG58" s="141"/>
      <c r="CH58" s="133">
        <f>IF($H58=CG58,$D$10,0)</f>
        <v>0</v>
      </c>
      <c r="CI58" s="135"/>
      <c r="CJ58" s="141"/>
      <c r="CK58" s="133">
        <f>IF($H58=CJ58,$D$10,0)</f>
        <v>0</v>
      </c>
      <c r="CL58" s="135"/>
      <c r="CM58" s="141"/>
      <c r="CN58" s="133">
        <f>IF($H58=CM58,$D$10,0)</f>
        <v>0</v>
      </c>
      <c r="CO58" s="135"/>
      <c r="CP58" s="141"/>
      <c r="CQ58" s="133">
        <f>IF($H58=CP58,$D$10,0)</f>
        <v>0</v>
      </c>
      <c r="CR58" s="135"/>
      <c r="CS58" s="141"/>
      <c r="CT58" s="133">
        <f>IF($H58=CS58,$D$10,0)</f>
        <v>0</v>
      </c>
      <c r="CU58" s="135"/>
      <c r="CV58" s="141"/>
      <c r="CW58" s="133">
        <f>IF($H58=CV58,$D$10,0)</f>
        <v>0</v>
      </c>
      <c r="CX58" s="135"/>
      <c r="CY58" s="141"/>
      <c r="CZ58" s="133">
        <f>IF($H58=CY58,$D$10,0)</f>
        <v>0</v>
      </c>
      <c r="DA58" s="135"/>
      <c r="DB58" s="141"/>
      <c r="DC58" s="133">
        <f>IF($H58=DB58,$D$10,0)</f>
        <v>0</v>
      </c>
      <c r="DD58" s="135"/>
      <c r="DE58" s="141"/>
      <c r="DF58" s="133">
        <f>IF($H58=DE58,$D$10,0)</f>
        <v>0</v>
      </c>
      <c r="DG58" s="135"/>
      <c r="DH58" s="141"/>
      <c r="DI58" s="133">
        <f>IF($H58=DH58,$D$10,0)</f>
        <v>0</v>
      </c>
      <c r="DJ58" s="135"/>
      <c r="DK58" s="141"/>
      <c r="DL58" s="133">
        <f>IF($H58=DK58,$D$10,0)</f>
        <v>0</v>
      </c>
      <c r="DM58" s="135"/>
      <c r="DN58" s="141"/>
      <c r="DO58" s="133">
        <f>IF($H58=DN58,$D$10,0)</f>
        <v>0</v>
      </c>
      <c r="DP58" s="135"/>
      <c r="DQ58" s="141"/>
      <c r="DR58" s="133">
        <f>IF($H58=DQ58,$D$10,0)</f>
        <v>0</v>
      </c>
      <c r="DS58" s="135"/>
      <c r="DT58" s="141"/>
      <c r="DU58" s="133">
        <f>IF($H58=DT58,$D$10,0)</f>
        <v>0</v>
      </c>
      <c r="DV58" s="135"/>
      <c r="DW58" s="141"/>
      <c r="DX58" s="133">
        <f>IF($H58=DW58,$D$10,0)</f>
        <v>0</v>
      </c>
      <c r="DY58" s="135"/>
      <c r="DZ58" s="141"/>
      <c r="EA58" s="133">
        <f>IF($H58=DZ58,$D$10,0)</f>
        <v>0</v>
      </c>
      <c r="EB58" s="135"/>
      <c r="EC58" s="141"/>
      <c r="ED58" s="133">
        <f>IF($H58=EC58,$D$10,0)</f>
        <v>0</v>
      </c>
      <c r="EE58" s="135"/>
      <c r="EF58" s="141"/>
      <c r="EG58" s="133">
        <f>IF($H58=EF58,$D$10,0)</f>
        <v>0</v>
      </c>
      <c r="EH58" s="135"/>
      <c r="EI58" s="141"/>
      <c r="EJ58" s="133">
        <f>IF($H58=EI58,$D$10,0)</f>
        <v>0</v>
      </c>
      <c r="EK58" s="135"/>
      <c r="EL58" s="141"/>
      <c r="EM58" s="133">
        <f>IF($H58=EL58,$D$10,0)</f>
        <v>0</v>
      </c>
      <c r="EN58" s="135"/>
      <c r="EO58" s="141"/>
      <c r="EP58" s="133">
        <f>IF($H58=EO58,$D$10,0)</f>
        <v>0</v>
      </c>
      <c r="EQ58" s="135"/>
      <c r="ER58" s="141"/>
      <c r="ES58" s="133">
        <f>IF($H58=ER58,$D$10,0)</f>
        <v>0</v>
      </c>
      <c r="ET58" s="135"/>
      <c r="EU58" s="141"/>
      <c r="EV58" s="133">
        <f>IF($H58=EU58,$D$10,0)</f>
        <v>0</v>
      </c>
      <c r="EW58" s="135"/>
      <c r="EX58" s="141"/>
      <c r="EY58" s="133">
        <f>IF($H58=EX58,$D$10,0)</f>
        <v>0</v>
      </c>
      <c r="EZ58" s="135"/>
      <c r="FA58" s="141"/>
      <c r="FB58" s="133">
        <f>IF($H58=FA58,$D$10,0)</f>
        <v>0</v>
      </c>
      <c r="FC58" s="135"/>
    </row>
    <row r="59" spans="2:159" s="73" customFormat="1" ht="15" customHeight="1" x14ac:dyDescent="0.3">
      <c r="F59" s="607"/>
      <c r="G59" s="173" t="s">
        <v>266</v>
      </c>
      <c r="H59" s="177" t="str">
        <f>IF(SUM(Resultados!$Q$6:$Q$9)=12,Resultados!O9,G59)</f>
        <v>4º Grupo A</v>
      </c>
      <c r="J59" s="146"/>
      <c r="K59" s="145">
        <f>IF($H59=J59,$D$11,0)</f>
        <v>0</v>
      </c>
      <c r="M59" s="141"/>
      <c r="N59" s="133">
        <f>IF($H59=M59,$D$11,0)</f>
        <v>0</v>
      </c>
      <c r="O59" s="135"/>
      <c r="P59" s="141"/>
      <c r="Q59" s="133">
        <f>IF($H59=P59,$D$11,0)</f>
        <v>0</v>
      </c>
      <c r="R59" s="135"/>
      <c r="S59" s="141"/>
      <c r="T59" s="133">
        <f>IF($H59=S59,$D$11,0)</f>
        <v>0</v>
      </c>
      <c r="U59" s="135"/>
      <c r="V59" s="141"/>
      <c r="W59" s="133">
        <f>IF($H59=V59,$D$11,0)</f>
        <v>0</v>
      </c>
      <c r="X59" s="135"/>
      <c r="Y59" s="141"/>
      <c r="Z59" s="133">
        <f>IF($H59=Y59,$D$11,0)</f>
        <v>0</v>
      </c>
      <c r="AA59" s="135"/>
      <c r="AB59" s="141"/>
      <c r="AC59" s="133">
        <f>IF($H59=AB59,$D$11,0)</f>
        <v>0</v>
      </c>
      <c r="AD59" s="135"/>
      <c r="AE59" s="141"/>
      <c r="AF59" s="133">
        <f>IF($H59=AE59,$D$11,0)</f>
        <v>0</v>
      </c>
      <c r="AG59" s="135"/>
      <c r="AH59" s="141"/>
      <c r="AI59" s="133">
        <f>IF($H59=AH59,$D$11,0)</f>
        <v>0</v>
      </c>
      <c r="AJ59" s="135"/>
      <c r="AK59" s="141"/>
      <c r="AL59" s="133">
        <f>IF($H59=AK59,$D$11,0)</f>
        <v>0</v>
      </c>
      <c r="AM59" s="135"/>
      <c r="AN59" s="141"/>
      <c r="AO59" s="133">
        <f>IF($H59=AN59,$D$11,0)</f>
        <v>0</v>
      </c>
      <c r="AP59" s="135"/>
      <c r="AQ59" s="141"/>
      <c r="AR59" s="133">
        <f>IF($H59=AQ59,$D$11,0)</f>
        <v>0</v>
      </c>
      <c r="AS59" s="135"/>
      <c r="AT59" s="141"/>
      <c r="AU59" s="133">
        <f>IF($H59=AT59,$D$11,0)</f>
        <v>0</v>
      </c>
      <c r="AV59" s="135"/>
      <c r="AW59" s="141"/>
      <c r="AX59" s="133">
        <f>IF($H59=AW59,$D$11,0)</f>
        <v>0</v>
      </c>
      <c r="AY59" s="135"/>
      <c r="AZ59" s="141"/>
      <c r="BA59" s="133">
        <f>IF($H59=AZ59,$D$11,0)</f>
        <v>0</v>
      </c>
      <c r="BB59" s="135"/>
      <c r="BC59" s="141"/>
      <c r="BD59" s="133">
        <f>IF($H59=BC59,$D$11,0)</f>
        <v>0</v>
      </c>
      <c r="BE59" s="135"/>
      <c r="BF59" s="141"/>
      <c r="BG59" s="133">
        <f>IF($H59=BF59,$D$11,0)</f>
        <v>0</v>
      </c>
      <c r="BH59" s="135"/>
      <c r="BI59" s="141"/>
      <c r="BJ59" s="133">
        <f>IF($H59=BI59,$D$11,0)</f>
        <v>0</v>
      </c>
      <c r="BK59" s="135"/>
      <c r="BL59" s="141"/>
      <c r="BM59" s="133">
        <f>IF($H59=BL59,$D$11,0)</f>
        <v>0</v>
      </c>
      <c r="BN59" s="135"/>
      <c r="BO59" s="141"/>
      <c r="BP59" s="133">
        <f>IF($H59=BO59,$D$11,0)</f>
        <v>0</v>
      </c>
      <c r="BQ59" s="135"/>
      <c r="BR59" s="141"/>
      <c r="BS59" s="133">
        <f>IF($H59=BR59,$D$11,0)</f>
        <v>0</v>
      </c>
      <c r="BT59" s="135"/>
      <c r="BU59" s="141"/>
      <c r="BV59" s="133">
        <f>IF($H59=BU59,$D$11,0)</f>
        <v>0</v>
      </c>
      <c r="BW59" s="135"/>
      <c r="BX59" s="141"/>
      <c r="BY59" s="133">
        <f>IF($H59=BX59,$D$11,0)</f>
        <v>0</v>
      </c>
      <c r="BZ59" s="135"/>
      <c r="CA59" s="141"/>
      <c r="CB59" s="133">
        <f>IF($H59=CA59,$D$11,0)</f>
        <v>0</v>
      </c>
      <c r="CC59" s="135"/>
      <c r="CD59" s="141"/>
      <c r="CE59" s="133">
        <f>IF($H59=CD59,$D$11,0)</f>
        <v>0</v>
      </c>
      <c r="CF59" s="135"/>
      <c r="CG59" s="141"/>
      <c r="CH59" s="133">
        <f>IF($H59=CG59,$D$11,0)</f>
        <v>0</v>
      </c>
      <c r="CI59" s="135"/>
      <c r="CJ59" s="141"/>
      <c r="CK59" s="133">
        <f>IF($H59=CJ59,$D$11,0)</f>
        <v>0</v>
      </c>
      <c r="CL59" s="135"/>
      <c r="CM59" s="141"/>
      <c r="CN59" s="133">
        <f>IF($H59=CM59,$D$11,0)</f>
        <v>0</v>
      </c>
      <c r="CO59" s="135"/>
      <c r="CP59" s="141"/>
      <c r="CQ59" s="133">
        <f>IF($H59=CP59,$D$11,0)</f>
        <v>0</v>
      </c>
      <c r="CR59" s="135"/>
      <c r="CS59" s="141"/>
      <c r="CT59" s="133">
        <f>IF($H59=CS59,$D$11,0)</f>
        <v>0</v>
      </c>
      <c r="CU59" s="135"/>
      <c r="CV59" s="141"/>
      <c r="CW59" s="133">
        <f>IF($H59=CV59,$D$11,0)</f>
        <v>0</v>
      </c>
      <c r="CX59" s="135"/>
      <c r="CY59" s="141"/>
      <c r="CZ59" s="133">
        <f>IF($H59=CY59,$D$11,0)</f>
        <v>0</v>
      </c>
      <c r="DA59" s="135"/>
      <c r="DB59" s="141"/>
      <c r="DC59" s="133">
        <f>IF($H59=DB59,$D$11,0)</f>
        <v>0</v>
      </c>
      <c r="DD59" s="135"/>
      <c r="DE59" s="141"/>
      <c r="DF59" s="133">
        <f>IF($H59=DE59,$D$11,0)</f>
        <v>0</v>
      </c>
      <c r="DG59" s="135"/>
      <c r="DH59" s="141"/>
      <c r="DI59" s="133">
        <f>IF($H59=DH59,$D$11,0)</f>
        <v>0</v>
      </c>
      <c r="DJ59" s="135"/>
      <c r="DK59" s="141"/>
      <c r="DL59" s="133">
        <f>IF($H59=DK59,$D$11,0)</f>
        <v>0</v>
      </c>
      <c r="DM59" s="135"/>
      <c r="DN59" s="141"/>
      <c r="DO59" s="133">
        <f>IF($H59=DN59,$D$11,0)</f>
        <v>0</v>
      </c>
      <c r="DP59" s="135"/>
      <c r="DQ59" s="141"/>
      <c r="DR59" s="133">
        <f>IF($H59=DQ59,$D$11,0)</f>
        <v>0</v>
      </c>
      <c r="DS59" s="135"/>
      <c r="DT59" s="141"/>
      <c r="DU59" s="133">
        <f>IF($H59=DT59,$D$11,0)</f>
        <v>0</v>
      </c>
      <c r="DV59" s="135"/>
      <c r="DW59" s="141"/>
      <c r="DX59" s="133">
        <f>IF($H59=DW59,$D$11,0)</f>
        <v>0</v>
      </c>
      <c r="DY59" s="135"/>
      <c r="DZ59" s="141"/>
      <c r="EA59" s="133">
        <f>IF($H59=DZ59,$D$11,0)</f>
        <v>0</v>
      </c>
      <c r="EB59" s="135"/>
      <c r="EC59" s="141"/>
      <c r="ED59" s="133">
        <f>IF($H59=EC59,$D$11,0)</f>
        <v>0</v>
      </c>
      <c r="EE59" s="135"/>
      <c r="EF59" s="141"/>
      <c r="EG59" s="133">
        <f>IF($H59=EF59,$D$11,0)</f>
        <v>0</v>
      </c>
      <c r="EH59" s="135"/>
      <c r="EI59" s="141"/>
      <c r="EJ59" s="133">
        <f>IF($H59=EI59,$D$11,0)</f>
        <v>0</v>
      </c>
      <c r="EK59" s="135"/>
      <c r="EL59" s="141"/>
      <c r="EM59" s="133">
        <f>IF($H59=EL59,$D$11,0)</f>
        <v>0</v>
      </c>
      <c r="EN59" s="135"/>
      <c r="EO59" s="141"/>
      <c r="EP59" s="133">
        <f>IF($H59=EO59,$D$11,0)</f>
        <v>0</v>
      </c>
      <c r="EQ59" s="135"/>
      <c r="ER59" s="141"/>
      <c r="ES59" s="133">
        <f>IF($H59=ER59,$D$11,0)</f>
        <v>0</v>
      </c>
      <c r="ET59" s="135"/>
      <c r="EU59" s="141"/>
      <c r="EV59" s="133">
        <f>IF($H59=EU59,$D$11,0)</f>
        <v>0</v>
      </c>
      <c r="EW59" s="135"/>
      <c r="EX59" s="141"/>
      <c r="EY59" s="133">
        <f>IF($H59=EX59,$D$11,0)</f>
        <v>0</v>
      </c>
      <c r="EZ59" s="135"/>
      <c r="FA59" s="141"/>
      <c r="FB59" s="133">
        <f>IF($H59=FA59,$D$11,0)</f>
        <v>0</v>
      </c>
      <c r="FC59" s="135"/>
    </row>
    <row r="60" spans="2:159" s="73" customFormat="1" ht="15" customHeight="1" x14ac:dyDescent="0.3">
      <c r="F60" s="608" t="s">
        <v>1</v>
      </c>
      <c r="G60" s="166" t="s">
        <v>267</v>
      </c>
      <c r="H60" s="177" t="str">
        <f>IF(SUM(Resultados!$Q$13:$Q$16)=12,Resultados!O13,G60)</f>
        <v>1º Grupo B</v>
      </c>
      <c r="J60" s="146"/>
      <c r="K60" s="145">
        <f>IF($H60=J60,$D$8,0)</f>
        <v>0</v>
      </c>
      <c r="M60" s="141"/>
      <c r="N60" s="133">
        <f>IF($H60=M60,$D$8,0)</f>
        <v>0</v>
      </c>
      <c r="O60" s="135"/>
      <c r="P60" s="141"/>
      <c r="Q60" s="133">
        <f>IF($H60=P60,$D$8,0)</f>
        <v>0</v>
      </c>
      <c r="R60" s="135"/>
      <c r="S60" s="141"/>
      <c r="T60" s="133">
        <f>IF($H60=S60,$D$8,0)</f>
        <v>0</v>
      </c>
      <c r="U60" s="135"/>
      <c r="V60" s="141"/>
      <c r="W60" s="133">
        <f>IF($H60=V60,$D$8,0)</f>
        <v>0</v>
      </c>
      <c r="X60" s="135"/>
      <c r="Y60" s="141"/>
      <c r="Z60" s="133">
        <f>IF($H60=Y60,$D$8,0)</f>
        <v>0</v>
      </c>
      <c r="AA60" s="135"/>
      <c r="AB60" s="141"/>
      <c r="AC60" s="133">
        <f>IF($H60=AB60,$D$8,0)</f>
        <v>0</v>
      </c>
      <c r="AD60" s="135"/>
      <c r="AE60" s="141"/>
      <c r="AF60" s="133">
        <f>IF($H60=AE60,$D$8,0)</f>
        <v>0</v>
      </c>
      <c r="AG60" s="135"/>
      <c r="AH60" s="141"/>
      <c r="AI60" s="133">
        <f>IF($H60=AH60,$D$8,0)</f>
        <v>0</v>
      </c>
      <c r="AJ60" s="135"/>
      <c r="AK60" s="141"/>
      <c r="AL60" s="133">
        <f>IF($H60=AK60,$D$8,0)</f>
        <v>0</v>
      </c>
      <c r="AM60" s="135"/>
      <c r="AN60" s="141"/>
      <c r="AO60" s="133">
        <f>IF($H60=AN60,$D$8,0)</f>
        <v>0</v>
      </c>
      <c r="AP60" s="135"/>
      <c r="AQ60" s="141"/>
      <c r="AR60" s="133">
        <f>IF($H60=AQ60,$D$8,0)</f>
        <v>0</v>
      </c>
      <c r="AS60" s="135"/>
      <c r="AT60" s="141"/>
      <c r="AU60" s="133">
        <f>IF($H60=AT60,$D$8,0)</f>
        <v>0</v>
      </c>
      <c r="AV60" s="135"/>
      <c r="AW60" s="141"/>
      <c r="AX60" s="133">
        <f>IF($H60=AW60,$D$8,0)</f>
        <v>0</v>
      </c>
      <c r="AY60" s="135"/>
      <c r="AZ60" s="141"/>
      <c r="BA60" s="133">
        <f>IF($H60=AZ60,$D$8,0)</f>
        <v>0</v>
      </c>
      <c r="BB60" s="135"/>
      <c r="BC60" s="141"/>
      <c r="BD60" s="133">
        <f>IF($H60=BC60,$D$8,0)</f>
        <v>0</v>
      </c>
      <c r="BE60" s="135"/>
      <c r="BF60" s="141"/>
      <c r="BG60" s="133">
        <f>IF($H60=BF60,$D$8,0)</f>
        <v>0</v>
      </c>
      <c r="BH60" s="135"/>
      <c r="BI60" s="141"/>
      <c r="BJ60" s="133">
        <f>IF($H60=BI60,$D$8,0)</f>
        <v>0</v>
      </c>
      <c r="BK60" s="135"/>
      <c r="BL60" s="141"/>
      <c r="BM60" s="133">
        <f>IF($H60=BL60,$D$8,0)</f>
        <v>0</v>
      </c>
      <c r="BN60" s="135"/>
      <c r="BO60" s="141"/>
      <c r="BP60" s="133">
        <f>IF($H60=BO60,$D$8,0)</f>
        <v>0</v>
      </c>
      <c r="BQ60" s="135"/>
      <c r="BR60" s="141"/>
      <c r="BS60" s="133">
        <f>IF($H60=BR60,$D$8,0)</f>
        <v>0</v>
      </c>
      <c r="BT60" s="135"/>
      <c r="BU60" s="141"/>
      <c r="BV60" s="133">
        <f>IF($H60=BU60,$D$8,0)</f>
        <v>0</v>
      </c>
      <c r="BW60" s="135"/>
      <c r="BX60" s="141"/>
      <c r="BY60" s="133">
        <f>IF($H60=BX60,$D$8,0)</f>
        <v>0</v>
      </c>
      <c r="BZ60" s="135"/>
      <c r="CA60" s="141"/>
      <c r="CB60" s="133">
        <f>IF($H60=CA60,$D$8,0)</f>
        <v>0</v>
      </c>
      <c r="CC60" s="135"/>
      <c r="CD60" s="141"/>
      <c r="CE60" s="133">
        <f>IF($H60=CD60,$D$8,0)</f>
        <v>0</v>
      </c>
      <c r="CF60" s="135"/>
      <c r="CG60" s="141"/>
      <c r="CH60" s="133">
        <f>IF($H60=CG60,$D$8,0)</f>
        <v>0</v>
      </c>
      <c r="CI60" s="135"/>
      <c r="CJ60" s="141"/>
      <c r="CK60" s="133">
        <f>IF($H60=CJ60,$D$8,0)</f>
        <v>0</v>
      </c>
      <c r="CL60" s="135"/>
      <c r="CM60" s="141"/>
      <c r="CN60" s="133">
        <f>IF($H60=CM60,$D$8,0)</f>
        <v>0</v>
      </c>
      <c r="CO60" s="135"/>
      <c r="CP60" s="141"/>
      <c r="CQ60" s="133">
        <f>IF($H60=CP60,$D$8,0)</f>
        <v>0</v>
      </c>
      <c r="CR60" s="135"/>
      <c r="CS60" s="141"/>
      <c r="CT60" s="133">
        <f>IF($H60=CS60,$D$8,0)</f>
        <v>0</v>
      </c>
      <c r="CU60" s="135"/>
      <c r="CV60" s="141"/>
      <c r="CW60" s="133">
        <f>IF($H60=CV60,$D$8,0)</f>
        <v>0</v>
      </c>
      <c r="CX60" s="135"/>
      <c r="CY60" s="141"/>
      <c r="CZ60" s="133">
        <f>IF($H60=CY60,$D$8,0)</f>
        <v>0</v>
      </c>
      <c r="DA60" s="135"/>
      <c r="DB60" s="141"/>
      <c r="DC60" s="133">
        <f>IF($H60=DB60,$D$8,0)</f>
        <v>0</v>
      </c>
      <c r="DD60" s="135"/>
      <c r="DE60" s="141"/>
      <c r="DF60" s="133">
        <f>IF($H60=DE60,$D$8,0)</f>
        <v>0</v>
      </c>
      <c r="DG60" s="135"/>
      <c r="DH60" s="141"/>
      <c r="DI60" s="133">
        <f>IF($H60=DH60,$D$8,0)</f>
        <v>0</v>
      </c>
      <c r="DJ60" s="135"/>
      <c r="DK60" s="141"/>
      <c r="DL60" s="133">
        <f>IF($H60=DK60,$D$8,0)</f>
        <v>0</v>
      </c>
      <c r="DM60" s="135"/>
      <c r="DN60" s="141"/>
      <c r="DO60" s="133">
        <f>IF($H60=DN60,$D$8,0)</f>
        <v>0</v>
      </c>
      <c r="DP60" s="135"/>
      <c r="DQ60" s="141"/>
      <c r="DR60" s="133">
        <f>IF($H60=DQ60,$D$8,0)</f>
        <v>0</v>
      </c>
      <c r="DS60" s="135"/>
      <c r="DT60" s="141"/>
      <c r="DU60" s="133">
        <f>IF($H60=DT60,$D$8,0)</f>
        <v>0</v>
      </c>
      <c r="DV60" s="135"/>
      <c r="DW60" s="141"/>
      <c r="DX60" s="133">
        <f>IF($H60=DW60,$D$8,0)</f>
        <v>0</v>
      </c>
      <c r="DY60" s="135"/>
      <c r="DZ60" s="141"/>
      <c r="EA60" s="133">
        <f>IF($H60=DZ60,$D$8,0)</f>
        <v>0</v>
      </c>
      <c r="EB60" s="135"/>
      <c r="EC60" s="141"/>
      <c r="ED60" s="133">
        <f>IF($H60=EC60,$D$8,0)</f>
        <v>0</v>
      </c>
      <c r="EE60" s="135"/>
      <c r="EF60" s="141"/>
      <c r="EG60" s="133">
        <f>IF($H60=EF60,$D$8,0)</f>
        <v>0</v>
      </c>
      <c r="EH60" s="135"/>
      <c r="EI60" s="141"/>
      <c r="EJ60" s="133">
        <f>IF($H60=EI60,$D$8,0)</f>
        <v>0</v>
      </c>
      <c r="EK60" s="135"/>
      <c r="EL60" s="141"/>
      <c r="EM60" s="133">
        <f>IF($H60=EL60,$D$8,0)</f>
        <v>0</v>
      </c>
      <c r="EN60" s="135"/>
      <c r="EO60" s="141"/>
      <c r="EP60" s="133">
        <f>IF($H60=EO60,$D$8,0)</f>
        <v>0</v>
      </c>
      <c r="EQ60" s="135"/>
      <c r="ER60" s="141"/>
      <c r="ES60" s="133">
        <f>IF($H60=ER60,$D$8,0)</f>
        <v>0</v>
      </c>
      <c r="ET60" s="135"/>
      <c r="EU60" s="141"/>
      <c r="EV60" s="133">
        <f>IF($H60=EU60,$D$8,0)</f>
        <v>0</v>
      </c>
      <c r="EW60" s="135"/>
      <c r="EX60" s="141"/>
      <c r="EY60" s="133">
        <f>IF($H60=EX60,$D$8,0)</f>
        <v>0</v>
      </c>
      <c r="EZ60" s="135"/>
      <c r="FA60" s="141"/>
      <c r="FB60" s="133">
        <f>IF($H60=FA60,$D$8,0)</f>
        <v>0</v>
      </c>
      <c r="FC60" s="135"/>
    </row>
    <row r="61" spans="2:159" s="73" customFormat="1" ht="15" customHeight="1" x14ac:dyDescent="0.3">
      <c r="F61" s="609"/>
      <c r="G61" s="166" t="s">
        <v>268</v>
      </c>
      <c r="H61" s="177" t="str">
        <f>IF(SUM(Resultados!$Q$13:$Q$16)=12,Resultados!O14,G61)</f>
        <v>2º Grupo B</v>
      </c>
      <c r="J61" s="146"/>
      <c r="K61" s="145">
        <f>IF($H61=J61,$D$9,0)</f>
        <v>0</v>
      </c>
      <c r="M61" s="141"/>
      <c r="N61" s="133">
        <f>IF($H61=M61,$D$9,0)</f>
        <v>0</v>
      </c>
      <c r="O61" s="135"/>
      <c r="P61" s="141"/>
      <c r="Q61" s="133">
        <f>IF($H61=P61,$D$9,0)</f>
        <v>0</v>
      </c>
      <c r="R61" s="135"/>
      <c r="S61" s="141"/>
      <c r="T61" s="133">
        <f>IF($H61=S61,$D$9,0)</f>
        <v>0</v>
      </c>
      <c r="U61" s="135"/>
      <c r="V61" s="141"/>
      <c r="W61" s="133">
        <f>IF($H61=V61,$D$9,0)</f>
        <v>0</v>
      </c>
      <c r="X61" s="135"/>
      <c r="Y61" s="141"/>
      <c r="Z61" s="133">
        <f>IF($H61=Y61,$D$9,0)</f>
        <v>0</v>
      </c>
      <c r="AA61" s="135"/>
      <c r="AB61" s="141"/>
      <c r="AC61" s="133">
        <f>IF($H61=AB61,$D$9,0)</f>
        <v>0</v>
      </c>
      <c r="AD61" s="135"/>
      <c r="AE61" s="141"/>
      <c r="AF61" s="133">
        <f>IF($H61=AE61,$D$9,0)</f>
        <v>0</v>
      </c>
      <c r="AG61" s="135"/>
      <c r="AH61" s="141"/>
      <c r="AI61" s="133">
        <f>IF($H61=AH61,$D$9,0)</f>
        <v>0</v>
      </c>
      <c r="AJ61" s="135"/>
      <c r="AK61" s="141"/>
      <c r="AL61" s="133">
        <f>IF($H61=AK61,$D$9,0)</f>
        <v>0</v>
      </c>
      <c r="AM61" s="135"/>
      <c r="AN61" s="141"/>
      <c r="AO61" s="133">
        <f>IF($H61=AN61,$D$9,0)</f>
        <v>0</v>
      </c>
      <c r="AP61" s="135"/>
      <c r="AQ61" s="141"/>
      <c r="AR61" s="133">
        <f>IF($H61=AQ61,$D$9,0)</f>
        <v>0</v>
      </c>
      <c r="AS61" s="135"/>
      <c r="AT61" s="141"/>
      <c r="AU61" s="133">
        <f>IF($H61=AT61,$D$9,0)</f>
        <v>0</v>
      </c>
      <c r="AV61" s="135"/>
      <c r="AW61" s="141"/>
      <c r="AX61" s="133">
        <f>IF($H61=AW61,$D$9,0)</f>
        <v>0</v>
      </c>
      <c r="AY61" s="135"/>
      <c r="AZ61" s="141"/>
      <c r="BA61" s="133">
        <f>IF($H61=AZ61,$D$9,0)</f>
        <v>0</v>
      </c>
      <c r="BB61" s="135"/>
      <c r="BC61" s="141"/>
      <c r="BD61" s="133">
        <f>IF($H61=BC61,$D$9,0)</f>
        <v>0</v>
      </c>
      <c r="BE61" s="135"/>
      <c r="BF61" s="141"/>
      <c r="BG61" s="133">
        <f>IF($H61=BF61,$D$9,0)</f>
        <v>0</v>
      </c>
      <c r="BH61" s="135"/>
      <c r="BI61" s="141"/>
      <c r="BJ61" s="133">
        <f>IF($H61=BI61,$D$9,0)</f>
        <v>0</v>
      </c>
      <c r="BK61" s="135"/>
      <c r="BL61" s="141"/>
      <c r="BM61" s="133">
        <f>IF($H61=BL61,$D$9,0)</f>
        <v>0</v>
      </c>
      <c r="BN61" s="135"/>
      <c r="BO61" s="141"/>
      <c r="BP61" s="133">
        <f>IF($H61=BO61,$D$9,0)</f>
        <v>0</v>
      </c>
      <c r="BQ61" s="135"/>
      <c r="BR61" s="141"/>
      <c r="BS61" s="133">
        <f>IF($H61=BR61,$D$9,0)</f>
        <v>0</v>
      </c>
      <c r="BT61" s="135"/>
      <c r="BU61" s="141"/>
      <c r="BV61" s="133">
        <f>IF($H61=BU61,$D$9,0)</f>
        <v>0</v>
      </c>
      <c r="BW61" s="135"/>
      <c r="BX61" s="141"/>
      <c r="BY61" s="133">
        <f>IF($H61=BX61,$D$9,0)</f>
        <v>0</v>
      </c>
      <c r="BZ61" s="135"/>
      <c r="CA61" s="141"/>
      <c r="CB61" s="133">
        <f>IF($H61=CA61,$D$9,0)</f>
        <v>0</v>
      </c>
      <c r="CC61" s="135"/>
      <c r="CD61" s="141"/>
      <c r="CE61" s="133">
        <f>IF($H61=CD61,$D$9,0)</f>
        <v>0</v>
      </c>
      <c r="CF61" s="135"/>
      <c r="CG61" s="141"/>
      <c r="CH61" s="133">
        <f>IF($H61=CG61,$D$9,0)</f>
        <v>0</v>
      </c>
      <c r="CI61" s="135"/>
      <c r="CJ61" s="141"/>
      <c r="CK61" s="133">
        <f>IF($H61=CJ61,$D$9,0)</f>
        <v>0</v>
      </c>
      <c r="CL61" s="135"/>
      <c r="CM61" s="141"/>
      <c r="CN61" s="133">
        <f>IF($H61=CM61,$D$9,0)</f>
        <v>0</v>
      </c>
      <c r="CO61" s="135"/>
      <c r="CP61" s="141"/>
      <c r="CQ61" s="133">
        <f>IF($H61=CP61,$D$9,0)</f>
        <v>0</v>
      </c>
      <c r="CR61" s="135"/>
      <c r="CS61" s="141"/>
      <c r="CT61" s="133">
        <f>IF($H61=CS61,$D$9,0)</f>
        <v>0</v>
      </c>
      <c r="CU61" s="135"/>
      <c r="CV61" s="141"/>
      <c r="CW61" s="133">
        <f>IF($H61=CV61,$D$9,0)</f>
        <v>0</v>
      </c>
      <c r="CX61" s="135"/>
      <c r="CY61" s="141"/>
      <c r="CZ61" s="133">
        <f>IF($H61=CY61,$D$9,0)</f>
        <v>0</v>
      </c>
      <c r="DA61" s="135"/>
      <c r="DB61" s="141"/>
      <c r="DC61" s="133">
        <f>IF($H61=DB61,$D$9,0)</f>
        <v>0</v>
      </c>
      <c r="DD61" s="135"/>
      <c r="DE61" s="141"/>
      <c r="DF61" s="133">
        <f>IF($H61=DE61,$D$9,0)</f>
        <v>0</v>
      </c>
      <c r="DG61" s="135"/>
      <c r="DH61" s="141"/>
      <c r="DI61" s="133">
        <f>IF($H61=DH61,$D$9,0)</f>
        <v>0</v>
      </c>
      <c r="DJ61" s="135"/>
      <c r="DK61" s="141"/>
      <c r="DL61" s="133">
        <f>IF($H61=DK61,$D$9,0)</f>
        <v>0</v>
      </c>
      <c r="DM61" s="135"/>
      <c r="DN61" s="141"/>
      <c r="DO61" s="133">
        <f>IF($H61=DN61,$D$9,0)</f>
        <v>0</v>
      </c>
      <c r="DP61" s="135"/>
      <c r="DQ61" s="141"/>
      <c r="DR61" s="133">
        <f>IF($H61=DQ61,$D$9,0)</f>
        <v>0</v>
      </c>
      <c r="DS61" s="135"/>
      <c r="DT61" s="141"/>
      <c r="DU61" s="133">
        <f>IF($H61=DT61,$D$9,0)</f>
        <v>0</v>
      </c>
      <c r="DV61" s="135"/>
      <c r="DW61" s="141"/>
      <c r="DX61" s="133">
        <f>IF($H61=DW61,$D$9,0)</f>
        <v>0</v>
      </c>
      <c r="DY61" s="135"/>
      <c r="DZ61" s="141"/>
      <c r="EA61" s="133">
        <f>IF($H61=DZ61,$D$9,0)</f>
        <v>0</v>
      </c>
      <c r="EB61" s="135"/>
      <c r="EC61" s="141"/>
      <c r="ED61" s="133">
        <f>IF($H61=EC61,$D$9,0)</f>
        <v>0</v>
      </c>
      <c r="EE61" s="135"/>
      <c r="EF61" s="141"/>
      <c r="EG61" s="133">
        <f>IF($H61=EF61,$D$9,0)</f>
        <v>0</v>
      </c>
      <c r="EH61" s="135"/>
      <c r="EI61" s="141"/>
      <c r="EJ61" s="133">
        <f>IF($H61=EI61,$D$9,0)</f>
        <v>0</v>
      </c>
      <c r="EK61" s="135"/>
      <c r="EL61" s="141"/>
      <c r="EM61" s="133">
        <f>IF($H61=EL61,$D$9,0)</f>
        <v>0</v>
      </c>
      <c r="EN61" s="135"/>
      <c r="EO61" s="141"/>
      <c r="EP61" s="133">
        <f>IF($H61=EO61,$D$9,0)</f>
        <v>0</v>
      </c>
      <c r="EQ61" s="135"/>
      <c r="ER61" s="141"/>
      <c r="ES61" s="133">
        <f>IF($H61=ER61,$D$9,0)</f>
        <v>0</v>
      </c>
      <c r="ET61" s="135"/>
      <c r="EU61" s="141"/>
      <c r="EV61" s="133">
        <f>IF($H61=EU61,$D$9,0)</f>
        <v>0</v>
      </c>
      <c r="EW61" s="135"/>
      <c r="EX61" s="141"/>
      <c r="EY61" s="133">
        <f>IF($H61=EX61,$D$9,0)</f>
        <v>0</v>
      </c>
      <c r="EZ61" s="135"/>
      <c r="FA61" s="141"/>
      <c r="FB61" s="133">
        <f>IF($H61=FA61,$D$9,0)</f>
        <v>0</v>
      </c>
      <c r="FC61" s="135"/>
    </row>
    <row r="62" spans="2:159" s="73" customFormat="1" ht="15" customHeight="1" x14ac:dyDescent="0.3">
      <c r="F62" s="609"/>
      <c r="G62" s="166" t="s">
        <v>269</v>
      </c>
      <c r="H62" s="177" t="str">
        <f>IF(SUM(Resultados!$Q$13:$Q$16)=12,Resultados!O15,G62)</f>
        <v>3º Grupo B</v>
      </c>
      <c r="J62" s="146"/>
      <c r="K62" s="145">
        <f>IF($H62=J62,$D$10,0)</f>
        <v>0</v>
      </c>
      <c r="M62" s="141"/>
      <c r="N62" s="133">
        <f>IF($H62=M62,$D$10,0)</f>
        <v>0</v>
      </c>
      <c r="O62" s="135"/>
      <c r="P62" s="141"/>
      <c r="Q62" s="133">
        <f>IF($H62=P62,$D$10,0)</f>
        <v>0</v>
      </c>
      <c r="R62" s="135"/>
      <c r="S62" s="141"/>
      <c r="T62" s="133">
        <f>IF($H62=S62,$D$10,0)</f>
        <v>0</v>
      </c>
      <c r="U62" s="135"/>
      <c r="V62" s="141"/>
      <c r="W62" s="133">
        <f>IF($H62=V62,$D$10,0)</f>
        <v>0</v>
      </c>
      <c r="X62" s="135"/>
      <c r="Y62" s="141"/>
      <c r="Z62" s="133">
        <f>IF($H62=Y62,$D$10,0)</f>
        <v>0</v>
      </c>
      <c r="AA62" s="135"/>
      <c r="AB62" s="141"/>
      <c r="AC62" s="133">
        <f>IF($H62=AB62,$D$10,0)</f>
        <v>0</v>
      </c>
      <c r="AD62" s="135"/>
      <c r="AE62" s="141"/>
      <c r="AF62" s="133">
        <f>IF($H62=AE62,$D$10,0)</f>
        <v>0</v>
      </c>
      <c r="AG62" s="135"/>
      <c r="AH62" s="141"/>
      <c r="AI62" s="133">
        <f>IF($H62=AH62,$D$10,0)</f>
        <v>0</v>
      </c>
      <c r="AJ62" s="135"/>
      <c r="AK62" s="141"/>
      <c r="AL62" s="133">
        <f>IF($H62=AK62,$D$10,0)</f>
        <v>0</v>
      </c>
      <c r="AM62" s="135"/>
      <c r="AN62" s="141"/>
      <c r="AO62" s="133">
        <f>IF($H62=AN62,$D$10,0)</f>
        <v>0</v>
      </c>
      <c r="AP62" s="135"/>
      <c r="AQ62" s="141"/>
      <c r="AR62" s="133">
        <f>IF($H62=AQ62,$D$10,0)</f>
        <v>0</v>
      </c>
      <c r="AS62" s="135"/>
      <c r="AT62" s="141"/>
      <c r="AU62" s="133">
        <f>IF($H62=AT62,$D$10,0)</f>
        <v>0</v>
      </c>
      <c r="AV62" s="135"/>
      <c r="AW62" s="141"/>
      <c r="AX62" s="133">
        <f>IF($H62=AW62,$D$10,0)</f>
        <v>0</v>
      </c>
      <c r="AY62" s="135"/>
      <c r="AZ62" s="141"/>
      <c r="BA62" s="133">
        <f>IF($H62=AZ62,$D$10,0)</f>
        <v>0</v>
      </c>
      <c r="BB62" s="135"/>
      <c r="BC62" s="141"/>
      <c r="BD62" s="133">
        <f>IF($H62=BC62,$D$10,0)</f>
        <v>0</v>
      </c>
      <c r="BE62" s="135"/>
      <c r="BF62" s="141"/>
      <c r="BG62" s="133">
        <f>IF($H62=BF62,$D$10,0)</f>
        <v>0</v>
      </c>
      <c r="BH62" s="135"/>
      <c r="BI62" s="141"/>
      <c r="BJ62" s="133">
        <f>IF($H62=BI62,$D$10,0)</f>
        <v>0</v>
      </c>
      <c r="BK62" s="135"/>
      <c r="BL62" s="141"/>
      <c r="BM62" s="133">
        <f>IF($H62=BL62,$D$10,0)</f>
        <v>0</v>
      </c>
      <c r="BN62" s="135"/>
      <c r="BO62" s="141"/>
      <c r="BP62" s="133">
        <f>IF($H62=BO62,$D$10,0)</f>
        <v>0</v>
      </c>
      <c r="BQ62" s="135"/>
      <c r="BR62" s="141"/>
      <c r="BS62" s="133">
        <f>IF($H62=BR62,$D$10,0)</f>
        <v>0</v>
      </c>
      <c r="BT62" s="135"/>
      <c r="BU62" s="141"/>
      <c r="BV62" s="133">
        <f>IF($H62=BU62,$D$10,0)</f>
        <v>0</v>
      </c>
      <c r="BW62" s="135"/>
      <c r="BX62" s="141"/>
      <c r="BY62" s="133">
        <f>IF($H62=BX62,$D$10,0)</f>
        <v>0</v>
      </c>
      <c r="BZ62" s="135"/>
      <c r="CA62" s="141"/>
      <c r="CB62" s="133">
        <f>IF($H62=CA62,$D$10,0)</f>
        <v>0</v>
      </c>
      <c r="CC62" s="135"/>
      <c r="CD62" s="141"/>
      <c r="CE62" s="133">
        <f>IF($H62=CD62,$D$10,0)</f>
        <v>0</v>
      </c>
      <c r="CF62" s="135"/>
      <c r="CG62" s="141"/>
      <c r="CH62" s="133">
        <f>IF($H62=CG62,$D$10,0)</f>
        <v>0</v>
      </c>
      <c r="CI62" s="135"/>
      <c r="CJ62" s="141"/>
      <c r="CK62" s="133">
        <f>IF($H62=CJ62,$D$10,0)</f>
        <v>0</v>
      </c>
      <c r="CL62" s="135"/>
      <c r="CM62" s="141"/>
      <c r="CN62" s="133">
        <f>IF($H62=CM62,$D$10,0)</f>
        <v>0</v>
      </c>
      <c r="CO62" s="135"/>
      <c r="CP62" s="141"/>
      <c r="CQ62" s="133">
        <f>IF($H62=CP62,$D$10,0)</f>
        <v>0</v>
      </c>
      <c r="CR62" s="135"/>
      <c r="CS62" s="141"/>
      <c r="CT62" s="133">
        <f>IF($H62=CS62,$D$10,0)</f>
        <v>0</v>
      </c>
      <c r="CU62" s="135"/>
      <c r="CV62" s="141"/>
      <c r="CW62" s="133">
        <f>IF($H62=CV62,$D$10,0)</f>
        <v>0</v>
      </c>
      <c r="CX62" s="135"/>
      <c r="CY62" s="141"/>
      <c r="CZ62" s="133">
        <f>IF($H62=CY62,$D$10,0)</f>
        <v>0</v>
      </c>
      <c r="DA62" s="135"/>
      <c r="DB62" s="141"/>
      <c r="DC62" s="133">
        <f>IF($H62=DB62,$D$10,0)</f>
        <v>0</v>
      </c>
      <c r="DD62" s="135"/>
      <c r="DE62" s="141"/>
      <c r="DF62" s="133">
        <f>IF($H62=DE62,$D$10,0)</f>
        <v>0</v>
      </c>
      <c r="DG62" s="135"/>
      <c r="DH62" s="141"/>
      <c r="DI62" s="133">
        <f>IF($H62=DH62,$D$10,0)</f>
        <v>0</v>
      </c>
      <c r="DJ62" s="135"/>
      <c r="DK62" s="141"/>
      <c r="DL62" s="133">
        <f>IF($H62=DK62,$D$10,0)</f>
        <v>0</v>
      </c>
      <c r="DM62" s="135"/>
      <c r="DN62" s="141"/>
      <c r="DO62" s="133">
        <f>IF($H62=DN62,$D$10,0)</f>
        <v>0</v>
      </c>
      <c r="DP62" s="135"/>
      <c r="DQ62" s="141"/>
      <c r="DR62" s="133">
        <f>IF($H62=DQ62,$D$10,0)</f>
        <v>0</v>
      </c>
      <c r="DS62" s="135"/>
      <c r="DT62" s="141"/>
      <c r="DU62" s="133">
        <f>IF($H62=DT62,$D$10,0)</f>
        <v>0</v>
      </c>
      <c r="DV62" s="135"/>
      <c r="DW62" s="141"/>
      <c r="DX62" s="133">
        <f>IF($H62=DW62,$D$10,0)</f>
        <v>0</v>
      </c>
      <c r="DY62" s="135"/>
      <c r="DZ62" s="141"/>
      <c r="EA62" s="133">
        <f>IF($H62=DZ62,$D$10,0)</f>
        <v>0</v>
      </c>
      <c r="EB62" s="135"/>
      <c r="EC62" s="141"/>
      <c r="ED62" s="133">
        <f>IF($H62=EC62,$D$10,0)</f>
        <v>0</v>
      </c>
      <c r="EE62" s="135"/>
      <c r="EF62" s="141"/>
      <c r="EG62" s="133">
        <f>IF($H62=EF62,$D$10,0)</f>
        <v>0</v>
      </c>
      <c r="EH62" s="135"/>
      <c r="EI62" s="141"/>
      <c r="EJ62" s="133">
        <f>IF($H62=EI62,$D$10,0)</f>
        <v>0</v>
      </c>
      <c r="EK62" s="135"/>
      <c r="EL62" s="141"/>
      <c r="EM62" s="133">
        <f>IF($H62=EL62,$D$10,0)</f>
        <v>0</v>
      </c>
      <c r="EN62" s="135"/>
      <c r="EO62" s="141"/>
      <c r="EP62" s="133">
        <f>IF($H62=EO62,$D$10,0)</f>
        <v>0</v>
      </c>
      <c r="EQ62" s="135"/>
      <c r="ER62" s="141"/>
      <c r="ES62" s="133">
        <f>IF($H62=ER62,$D$10,0)</f>
        <v>0</v>
      </c>
      <c r="ET62" s="135"/>
      <c r="EU62" s="141"/>
      <c r="EV62" s="133">
        <f>IF($H62=EU62,$D$10,0)</f>
        <v>0</v>
      </c>
      <c r="EW62" s="135"/>
      <c r="EX62" s="141"/>
      <c r="EY62" s="133">
        <f>IF($H62=EX62,$D$10,0)</f>
        <v>0</v>
      </c>
      <c r="EZ62" s="135"/>
      <c r="FA62" s="141"/>
      <c r="FB62" s="133">
        <f>IF($H62=FA62,$D$10,0)</f>
        <v>0</v>
      </c>
      <c r="FC62" s="135"/>
    </row>
    <row r="63" spans="2:159" s="73" customFormat="1" ht="15" customHeight="1" x14ac:dyDescent="0.3">
      <c r="F63" s="609"/>
      <c r="G63" s="166" t="s">
        <v>270</v>
      </c>
      <c r="H63" s="177" t="str">
        <f>IF(SUM(Resultados!$Q$13:$Q$16)=12,Resultados!O16,G63)</f>
        <v>4º Grupo B</v>
      </c>
      <c r="J63" s="146"/>
      <c r="K63" s="145">
        <f>IF($H63=J63,$D$11,0)</f>
        <v>0</v>
      </c>
      <c r="M63" s="141"/>
      <c r="N63" s="133">
        <f>IF($H63=M63,$D$11,0)</f>
        <v>0</v>
      </c>
      <c r="O63" s="135"/>
      <c r="P63" s="141"/>
      <c r="Q63" s="133">
        <f>IF($H63=P63,$D$11,0)</f>
        <v>0</v>
      </c>
      <c r="R63" s="135"/>
      <c r="S63" s="141"/>
      <c r="T63" s="133">
        <f>IF($H63=S63,$D$11,0)</f>
        <v>0</v>
      </c>
      <c r="U63" s="135"/>
      <c r="V63" s="141"/>
      <c r="W63" s="133">
        <f>IF($H63=V63,$D$11,0)</f>
        <v>0</v>
      </c>
      <c r="X63" s="135"/>
      <c r="Y63" s="141"/>
      <c r="Z63" s="133">
        <f>IF($H63=Y63,$D$11,0)</f>
        <v>0</v>
      </c>
      <c r="AA63" s="135"/>
      <c r="AB63" s="141"/>
      <c r="AC63" s="133">
        <f>IF($H63=AB63,$D$11,0)</f>
        <v>0</v>
      </c>
      <c r="AD63" s="135"/>
      <c r="AE63" s="141"/>
      <c r="AF63" s="133">
        <f>IF($H63=AE63,$D$11,0)</f>
        <v>0</v>
      </c>
      <c r="AG63" s="135"/>
      <c r="AH63" s="141"/>
      <c r="AI63" s="133">
        <f>IF($H63=AH63,$D$11,0)</f>
        <v>0</v>
      </c>
      <c r="AJ63" s="135"/>
      <c r="AK63" s="141"/>
      <c r="AL63" s="133">
        <f>IF($H63=AK63,$D$11,0)</f>
        <v>0</v>
      </c>
      <c r="AM63" s="135"/>
      <c r="AN63" s="141"/>
      <c r="AO63" s="133">
        <f>IF($H63=AN63,$D$11,0)</f>
        <v>0</v>
      </c>
      <c r="AP63" s="135"/>
      <c r="AQ63" s="141"/>
      <c r="AR63" s="133">
        <f>IF($H63=AQ63,$D$11,0)</f>
        <v>0</v>
      </c>
      <c r="AS63" s="135"/>
      <c r="AT63" s="141"/>
      <c r="AU63" s="133">
        <f>IF($H63=AT63,$D$11,0)</f>
        <v>0</v>
      </c>
      <c r="AV63" s="135"/>
      <c r="AW63" s="141"/>
      <c r="AX63" s="133">
        <f>IF($H63=AW63,$D$11,0)</f>
        <v>0</v>
      </c>
      <c r="AY63" s="135"/>
      <c r="AZ63" s="141"/>
      <c r="BA63" s="133">
        <f>IF($H63=AZ63,$D$11,0)</f>
        <v>0</v>
      </c>
      <c r="BB63" s="135"/>
      <c r="BC63" s="141"/>
      <c r="BD63" s="133">
        <f>IF($H63=BC63,$D$11,0)</f>
        <v>0</v>
      </c>
      <c r="BE63" s="135"/>
      <c r="BF63" s="141"/>
      <c r="BG63" s="133">
        <f>IF($H63=BF63,$D$11,0)</f>
        <v>0</v>
      </c>
      <c r="BH63" s="135"/>
      <c r="BI63" s="141"/>
      <c r="BJ63" s="133">
        <f>IF($H63=BI63,$D$11,0)</f>
        <v>0</v>
      </c>
      <c r="BK63" s="135"/>
      <c r="BL63" s="141"/>
      <c r="BM63" s="133">
        <f>IF($H63=BL63,$D$11,0)</f>
        <v>0</v>
      </c>
      <c r="BN63" s="135"/>
      <c r="BO63" s="141"/>
      <c r="BP63" s="133">
        <f>IF($H63=BO63,$D$11,0)</f>
        <v>0</v>
      </c>
      <c r="BQ63" s="135"/>
      <c r="BR63" s="141"/>
      <c r="BS63" s="133">
        <f>IF($H63=BR63,$D$11,0)</f>
        <v>0</v>
      </c>
      <c r="BT63" s="135"/>
      <c r="BU63" s="141"/>
      <c r="BV63" s="133">
        <f>IF($H63=BU63,$D$11,0)</f>
        <v>0</v>
      </c>
      <c r="BW63" s="135"/>
      <c r="BX63" s="141"/>
      <c r="BY63" s="133">
        <f>IF($H63=BX63,$D$11,0)</f>
        <v>0</v>
      </c>
      <c r="BZ63" s="135"/>
      <c r="CA63" s="141"/>
      <c r="CB63" s="133">
        <f>IF($H63=CA63,$D$11,0)</f>
        <v>0</v>
      </c>
      <c r="CC63" s="135"/>
      <c r="CD63" s="141"/>
      <c r="CE63" s="133">
        <f>IF($H63=CD63,$D$11,0)</f>
        <v>0</v>
      </c>
      <c r="CF63" s="135"/>
      <c r="CG63" s="141"/>
      <c r="CH63" s="133">
        <f>IF($H63=CG63,$D$11,0)</f>
        <v>0</v>
      </c>
      <c r="CI63" s="135"/>
      <c r="CJ63" s="141"/>
      <c r="CK63" s="133">
        <f>IF($H63=CJ63,$D$11,0)</f>
        <v>0</v>
      </c>
      <c r="CL63" s="135"/>
      <c r="CM63" s="141"/>
      <c r="CN63" s="133">
        <f>IF($H63=CM63,$D$11,0)</f>
        <v>0</v>
      </c>
      <c r="CO63" s="135"/>
      <c r="CP63" s="141"/>
      <c r="CQ63" s="133">
        <f>IF($H63=CP63,$D$11,0)</f>
        <v>0</v>
      </c>
      <c r="CR63" s="135"/>
      <c r="CS63" s="141"/>
      <c r="CT63" s="133">
        <f>IF($H63=CS63,$D$11,0)</f>
        <v>0</v>
      </c>
      <c r="CU63" s="135"/>
      <c r="CV63" s="141"/>
      <c r="CW63" s="133">
        <f>IF($H63=CV63,$D$11,0)</f>
        <v>0</v>
      </c>
      <c r="CX63" s="135"/>
      <c r="CY63" s="141"/>
      <c r="CZ63" s="133">
        <f>IF($H63=CY63,$D$11,0)</f>
        <v>0</v>
      </c>
      <c r="DA63" s="135"/>
      <c r="DB63" s="141"/>
      <c r="DC63" s="133">
        <f>IF($H63=DB63,$D$11,0)</f>
        <v>0</v>
      </c>
      <c r="DD63" s="135"/>
      <c r="DE63" s="141"/>
      <c r="DF63" s="133">
        <f>IF($H63=DE63,$D$11,0)</f>
        <v>0</v>
      </c>
      <c r="DG63" s="135"/>
      <c r="DH63" s="141"/>
      <c r="DI63" s="133">
        <f>IF($H63=DH63,$D$11,0)</f>
        <v>0</v>
      </c>
      <c r="DJ63" s="135"/>
      <c r="DK63" s="141"/>
      <c r="DL63" s="133">
        <f>IF($H63=DK63,$D$11,0)</f>
        <v>0</v>
      </c>
      <c r="DM63" s="135"/>
      <c r="DN63" s="141"/>
      <c r="DO63" s="133">
        <f>IF($H63=DN63,$D$11,0)</f>
        <v>0</v>
      </c>
      <c r="DP63" s="135"/>
      <c r="DQ63" s="141"/>
      <c r="DR63" s="133">
        <f>IF($H63=DQ63,$D$11,0)</f>
        <v>0</v>
      </c>
      <c r="DS63" s="135"/>
      <c r="DT63" s="141"/>
      <c r="DU63" s="133">
        <f>IF($H63=DT63,$D$11,0)</f>
        <v>0</v>
      </c>
      <c r="DV63" s="135"/>
      <c r="DW63" s="141"/>
      <c r="DX63" s="133">
        <f>IF($H63=DW63,$D$11,0)</f>
        <v>0</v>
      </c>
      <c r="DY63" s="135"/>
      <c r="DZ63" s="141"/>
      <c r="EA63" s="133">
        <f>IF($H63=DZ63,$D$11,0)</f>
        <v>0</v>
      </c>
      <c r="EB63" s="135"/>
      <c r="EC63" s="141"/>
      <c r="ED63" s="133">
        <f>IF($H63=EC63,$D$11,0)</f>
        <v>0</v>
      </c>
      <c r="EE63" s="135"/>
      <c r="EF63" s="141"/>
      <c r="EG63" s="133">
        <f>IF($H63=EF63,$D$11,0)</f>
        <v>0</v>
      </c>
      <c r="EH63" s="135"/>
      <c r="EI63" s="141"/>
      <c r="EJ63" s="133">
        <f>IF($H63=EI63,$D$11,0)</f>
        <v>0</v>
      </c>
      <c r="EK63" s="135"/>
      <c r="EL63" s="141"/>
      <c r="EM63" s="133">
        <f>IF($H63=EL63,$D$11,0)</f>
        <v>0</v>
      </c>
      <c r="EN63" s="135"/>
      <c r="EO63" s="141"/>
      <c r="EP63" s="133">
        <f>IF($H63=EO63,$D$11,0)</f>
        <v>0</v>
      </c>
      <c r="EQ63" s="135"/>
      <c r="ER63" s="141"/>
      <c r="ES63" s="133">
        <f>IF($H63=ER63,$D$11,0)</f>
        <v>0</v>
      </c>
      <c r="ET63" s="135"/>
      <c r="EU63" s="141"/>
      <c r="EV63" s="133">
        <f>IF($H63=EU63,$D$11,0)</f>
        <v>0</v>
      </c>
      <c r="EW63" s="135"/>
      <c r="EX63" s="141"/>
      <c r="EY63" s="133">
        <f>IF($H63=EX63,$D$11,0)</f>
        <v>0</v>
      </c>
      <c r="EZ63" s="135"/>
      <c r="FA63" s="141"/>
      <c r="FB63" s="133">
        <f>IF($H63=FA63,$D$11,0)</f>
        <v>0</v>
      </c>
      <c r="FC63" s="135"/>
    </row>
    <row r="64" spans="2:159" s="73" customFormat="1" ht="15" customHeight="1" x14ac:dyDescent="0.3">
      <c r="F64" s="610" t="s">
        <v>2</v>
      </c>
      <c r="G64" s="166" t="s">
        <v>271</v>
      </c>
      <c r="H64" s="177" t="str">
        <f>IF(SUM(Resultados!$Q$20:$Q$23)=12,Resultados!O20,G64)</f>
        <v>1º Grupo C</v>
      </c>
      <c r="J64" s="146"/>
      <c r="K64" s="145">
        <f>IF($H64=J64,$D$8,0)</f>
        <v>0</v>
      </c>
      <c r="M64" s="141"/>
      <c r="N64" s="133">
        <f>IF($H64=M64,$D$8,0)</f>
        <v>0</v>
      </c>
      <c r="O64" s="135"/>
      <c r="P64" s="141"/>
      <c r="Q64" s="133">
        <f>IF($H64=P64,$D$8,0)</f>
        <v>0</v>
      </c>
      <c r="R64" s="135"/>
      <c r="S64" s="141"/>
      <c r="T64" s="133">
        <f>IF($H64=S64,$D$8,0)</f>
        <v>0</v>
      </c>
      <c r="U64" s="135"/>
      <c r="V64" s="141"/>
      <c r="W64" s="133">
        <f>IF($H64=V64,$D$8,0)</f>
        <v>0</v>
      </c>
      <c r="X64" s="135"/>
      <c r="Y64" s="141"/>
      <c r="Z64" s="133">
        <f>IF($H64=Y64,$D$8,0)</f>
        <v>0</v>
      </c>
      <c r="AA64" s="135"/>
      <c r="AB64" s="141"/>
      <c r="AC64" s="133">
        <f>IF($H64=AB64,$D$8,0)</f>
        <v>0</v>
      </c>
      <c r="AD64" s="135"/>
      <c r="AE64" s="141"/>
      <c r="AF64" s="133">
        <f>IF($H64=AE64,$D$8,0)</f>
        <v>0</v>
      </c>
      <c r="AG64" s="135"/>
      <c r="AH64" s="141"/>
      <c r="AI64" s="133">
        <f>IF($H64=AH64,$D$8,0)</f>
        <v>0</v>
      </c>
      <c r="AJ64" s="135"/>
      <c r="AK64" s="141"/>
      <c r="AL64" s="133">
        <f>IF($H64=AK64,$D$8,0)</f>
        <v>0</v>
      </c>
      <c r="AM64" s="135"/>
      <c r="AN64" s="141"/>
      <c r="AO64" s="133">
        <f>IF($H64=AN64,$D$8,0)</f>
        <v>0</v>
      </c>
      <c r="AP64" s="135"/>
      <c r="AQ64" s="141"/>
      <c r="AR64" s="133">
        <f>IF($H64=AQ64,$D$8,0)</f>
        <v>0</v>
      </c>
      <c r="AS64" s="135"/>
      <c r="AT64" s="141"/>
      <c r="AU64" s="133">
        <f>IF($H64=AT64,$D$8,0)</f>
        <v>0</v>
      </c>
      <c r="AV64" s="135"/>
      <c r="AW64" s="141"/>
      <c r="AX64" s="133">
        <f>IF($H64=AW64,$D$8,0)</f>
        <v>0</v>
      </c>
      <c r="AY64" s="135"/>
      <c r="AZ64" s="141"/>
      <c r="BA64" s="133">
        <f>IF($H64=AZ64,$D$8,0)</f>
        <v>0</v>
      </c>
      <c r="BB64" s="135"/>
      <c r="BC64" s="141"/>
      <c r="BD64" s="133">
        <f>IF($H64=BC64,$D$8,0)</f>
        <v>0</v>
      </c>
      <c r="BE64" s="135"/>
      <c r="BF64" s="141"/>
      <c r="BG64" s="133">
        <f>IF($H64=BF64,$D$8,0)</f>
        <v>0</v>
      </c>
      <c r="BH64" s="135"/>
      <c r="BI64" s="141"/>
      <c r="BJ64" s="133">
        <f>IF($H64=BI64,$D$8,0)</f>
        <v>0</v>
      </c>
      <c r="BK64" s="135"/>
      <c r="BL64" s="141"/>
      <c r="BM64" s="133">
        <f>IF($H64=BL64,$D$8,0)</f>
        <v>0</v>
      </c>
      <c r="BN64" s="135"/>
      <c r="BO64" s="141"/>
      <c r="BP64" s="133">
        <f>IF($H64=BO64,$D$8,0)</f>
        <v>0</v>
      </c>
      <c r="BQ64" s="135"/>
      <c r="BR64" s="141"/>
      <c r="BS64" s="133">
        <f>IF($H64=BR64,$D$8,0)</f>
        <v>0</v>
      </c>
      <c r="BT64" s="135"/>
      <c r="BU64" s="141"/>
      <c r="BV64" s="133">
        <f>IF($H64=BU64,$D$8,0)</f>
        <v>0</v>
      </c>
      <c r="BW64" s="135"/>
      <c r="BX64" s="141"/>
      <c r="BY64" s="133">
        <f>IF($H64=BX64,$D$8,0)</f>
        <v>0</v>
      </c>
      <c r="BZ64" s="135"/>
      <c r="CA64" s="141"/>
      <c r="CB64" s="133">
        <f>IF($H64=CA64,$D$8,0)</f>
        <v>0</v>
      </c>
      <c r="CC64" s="135"/>
      <c r="CD64" s="141"/>
      <c r="CE64" s="133">
        <f>IF($H64=CD64,$D$8,0)</f>
        <v>0</v>
      </c>
      <c r="CF64" s="135"/>
      <c r="CG64" s="141"/>
      <c r="CH64" s="133">
        <f>IF($H64=CG64,$D$8,0)</f>
        <v>0</v>
      </c>
      <c r="CI64" s="135"/>
      <c r="CJ64" s="141"/>
      <c r="CK64" s="133">
        <f>IF($H64=CJ64,$D$8,0)</f>
        <v>0</v>
      </c>
      <c r="CL64" s="135"/>
      <c r="CM64" s="141"/>
      <c r="CN64" s="133">
        <f>IF($H64=CM64,$D$8,0)</f>
        <v>0</v>
      </c>
      <c r="CO64" s="135"/>
      <c r="CP64" s="141"/>
      <c r="CQ64" s="133">
        <f>IF($H64=CP64,$D$8,0)</f>
        <v>0</v>
      </c>
      <c r="CR64" s="135"/>
      <c r="CS64" s="141"/>
      <c r="CT64" s="133">
        <f>IF($H64=CS64,$D$8,0)</f>
        <v>0</v>
      </c>
      <c r="CU64" s="135"/>
      <c r="CV64" s="141"/>
      <c r="CW64" s="133">
        <f>IF($H64=CV64,$D$8,0)</f>
        <v>0</v>
      </c>
      <c r="CX64" s="135"/>
      <c r="CY64" s="141"/>
      <c r="CZ64" s="133">
        <f>IF($H64=CY64,$D$8,0)</f>
        <v>0</v>
      </c>
      <c r="DA64" s="135"/>
      <c r="DB64" s="141"/>
      <c r="DC64" s="133">
        <f>IF($H64=DB64,$D$8,0)</f>
        <v>0</v>
      </c>
      <c r="DD64" s="135"/>
      <c r="DE64" s="141"/>
      <c r="DF64" s="133">
        <f>IF($H64=DE64,$D$8,0)</f>
        <v>0</v>
      </c>
      <c r="DG64" s="135"/>
      <c r="DH64" s="141"/>
      <c r="DI64" s="133">
        <f>IF($H64=DH64,$D$8,0)</f>
        <v>0</v>
      </c>
      <c r="DJ64" s="135"/>
      <c r="DK64" s="141"/>
      <c r="DL64" s="133">
        <f>IF($H64=DK64,$D$8,0)</f>
        <v>0</v>
      </c>
      <c r="DM64" s="135"/>
      <c r="DN64" s="141"/>
      <c r="DO64" s="133">
        <f>IF($H64=DN64,$D$8,0)</f>
        <v>0</v>
      </c>
      <c r="DP64" s="135"/>
      <c r="DQ64" s="141"/>
      <c r="DR64" s="133">
        <f>IF($H64=DQ64,$D$8,0)</f>
        <v>0</v>
      </c>
      <c r="DS64" s="135"/>
      <c r="DT64" s="141"/>
      <c r="DU64" s="133">
        <f>IF($H64=DT64,$D$8,0)</f>
        <v>0</v>
      </c>
      <c r="DV64" s="135"/>
      <c r="DW64" s="141"/>
      <c r="DX64" s="133">
        <f>IF($H64=DW64,$D$8,0)</f>
        <v>0</v>
      </c>
      <c r="DY64" s="135"/>
      <c r="DZ64" s="141"/>
      <c r="EA64" s="133">
        <f>IF($H64=DZ64,$D$8,0)</f>
        <v>0</v>
      </c>
      <c r="EB64" s="135"/>
      <c r="EC64" s="141"/>
      <c r="ED64" s="133">
        <f>IF($H64=EC64,$D$8,0)</f>
        <v>0</v>
      </c>
      <c r="EE64" s="135"/>
      <c r="EF64" s="141"/>
      <c r="EG64" s="133">
        <f>IF($H64=EF64,$D$8,0)</f>
        <v>0</v>
      </c>
      <c r="EH64" s="135"/>
      <c r="EI64" s="141"/>
      <c r="EJ64" s="133">
        <f>IF($H64=EI64,$D$8,0)</f>
        <v>0</v>
      </c>
      <c r="EK64" s="135"/>
      <c r="EL64" s="141"/>
      <c r="EM64" s="133">
        <f>IF($H64=EL64,$D$8,0)</f>
        <v>0</v>
      </c>
      <c r="EN64" s="135"/>
      <c r="EO64" s="141"/>
      <c r="EP64" s="133">
        <f>IF($H64=EO64,$D$8,0)</f>
        <v>0</v>
      </c>
      <c r="EQ64" s="135"/>
      <c r="ER64" s="141"/>
      <c r="ES64" s="133">
        <f>IF($H64=ER64,$D$8,0)</f>
        <v>0</v>
      </c>
      <c r="ET64" s="135"/>
      <c r="EU64" s="141"/>
      <c r="EV64" s="133">
        <f>IF($H64=EU64,$D$8,0)</f>
        <v>0</v>
      </c>
      <c r="EW64" s="135"/>
      <c r="EX64" s="141"/>
      <c r="EY64" s="133">
        <f>IF($H64=EX64,$D$8,0)</f>
        <v>0</v>
      </c>
      <c r="EZ64" s="135"/>
      <c r="FA64" s="141"/>
      <c r="FB64" s="133">
        <f>IF($H64=FA64,$D$8,0)</f>
        <v>0</v>
      </c>
      <c r="FC64" s="135"/>
    </row>
    <row r="65" spans="6:159" s="73" customFormat="1" ht="15" customHeight="1" x14ac:dyDescent="0.3">
      <c r="F65" s="611"/>
      <c r="G65" s="166" t="s">
        <v>272</v>
      </c>
      <c r="H65" s="177" t="str">
        <f>IF(SUM(Resultados!$Q$20:$Q$23)=12,Resultados!O21,G65)</f>
        <v>2º Grupo C</v>
      </c>
      <c r="J65" s="146"/>
      <c r="K65" s="145">
        <f>IF($H65=J65,$D$9,0)</f>
        <v>0</v>
      </c>
      <c r="M65" s="141"/>
      <c r="N65" s="133">
        <f>IF($H65=M65,$D$9,0)</f>
        <v>0</v>
      </c>
      <c r="O65" s="135"/>
      <c r="P65" s="141"/>
      <c r="Q65" s="133">
        <f>IF($H65=P65,$D$9,0)</f>
        <v>0</v>
      </c>
      <c r="R65" s="135"/>
      <c r="S65" s="141"/>
      <c r="T65" s="133">
        <f>IF($H65=S65,$D$9,0)</f>
        <v>0</v>
      </c>
      <c r="U65" s="135"/>
      <c r="V65" s="141"/>
      <c r="W65" s="133">
        <f>IF($H65=V65,$D$9,0)</f>
        <v>0</v>
      </c>
      <c r="X65" s="135"/>
      <c r="Y65" s="141"/>
      <c r="Z65" s="133">
        <f>IF($H65=Y65,$D$9,0)</f>
        <v>0</v>
      </c>
      <c r="AA65" s="135"/>
      <c r="AB65" s="141"/>
      <c r="AC65" s="133">
        <f>IF($H65=AB65,$D$9,0)</f>
        <v>0</v>
      </c>
      <c r="AD65" s="135"/>
      <c r="AE65" s="141"/>
      <c r="AF65" s="133">
        <f>IF($H65=AE65,$D$9,0)</f>
        <v>0</v>
      </c>
      <c r="AG65" s="135"/>
      <c r="AH65" s="141"/>
      <c r="AI65" s="133">
        <f>IF($H65=AH65,$D$9,0)</f>
        <v>0</v>
      </c>
      <c r="AJ65" s="135"/>
      <c r="AK65" s="141"/>
      <c r="AL65" s="133">
        <f>IF($H65=AK65,$D$9,0)</f>
        <v>0</v>
      </c>
      <c r="AM65" s="135"/>
      <c r="AN65" s="141"/>
      <c r="AO65" s="133">
        <f>IF($H65=AN65,$D$9,0)</f>
        <v>0</v>
      </c>
      <c r="AP65" s="135"/>
      <c r="AQ65" s="141"/>
      <c r="AR65" s="133">
        <f>IF($H65=AQ65,$D$9,0)</f>
        <v>0</v>
      </c>
      <c r="AS65" s="135"/>
      <c r="AT65" s="141"/>
      <c r="AU65" s="133">
        <f>IF($H65=AT65,$D$9,0)</f>
        <v>0</v>
      </c>
      <c r="AV65" s="135"/>
      <c r="AW65" s="141"/>
      <c r="AX65" s="133">
        <f>IF($H65=AW65,$D$9,0)</f>
        <v>0</v>
      </c>
      <c r="AY65" s="135"/>
      <c r="AZ65" s="141"/>
      <c r="BA65" s="133">
        <f>IF($H65=AZ65,$D$9,0)</f>
        <v>0</v>
      </c>
      <c r="BB65" s="135"/>
      <c r="BC65" s="141"/>
      <c r="BD65" s="133">
        <f>IF($H65=BC65,$D$9,0)</f>
        <v>0</v>
      </c>
      <c r="BE65" s="135"/>
      <c r="BF65" s="141"/>
      <c r="BG65" s="133">
        <f>IF($H65=BF65,$D$9,0)</f>
        <v>0</v>
      </c>
      <c r="BH65" s="135"/>
      <c r="BI65" s="141"/>
      <c r="BJ65" s="133">
        <f>IF($H65=BI65,$D$9,0)</f>
        <v>0</v>
      </c>
      <c r="BK65" s="135"/>
      <c r="BL65" s="141"/>
      <c r="BM65" s="133">
        <f>IF($H65=BL65,$D$9,0)</f>
        <v>0</v>
      </c>
      <c r="BN65" s="135"/>
      <c r="BO65" s="141"/>
      <c r="BP65" s="133">
        <f>IF($H65=BO65,$D$9,0)</f>
        <v>0</v>
      </c>
      <c r="BQ65" s="135"/>
      <c r="BR65" s="141"/>
      <c r="BS65" s="133">
        <f>IF($H65=BR65,$D$9,0)</f>
        <v>0</v>
      </c>
      <c r="BT65" s="135"/>
      <c r="BU65" s="141"/>
      <c r="BV65" s="133">
        <f>IF($H65=BU65,$D$9,0)</f>
        <v>0</v>
      </c>
      <c r="BW65" s="135"/>
      <c r="BX65" s="141"/>
      <c r="BY65" s="133">
        <f>IF($H65=BX65,$D$9,0)</f>
        <v>0</v>
      </c>
      <c r="BZ65" s="135"/>
      <c r="CA65" s="141"/>
      <c r="CB65" s="133">
        <f>IF($H65=CA65,$D$9,0)</f>
        <v>0</v>
      </c>
      <c r="CC65" s="135"/>
      <c r="CD65" s="141"/>
      <c r="CE65" s="133">
        <f>IF($H65=CD65,$D$9,0)</f>
        <v>0</v>
      </c>
      <c r="CF65" s="135"/>
      <c r="CG65" s="141"/>
      <c r="CH65" s="133">
        <f>IF($H65=CG65,$D$9,0)</f>
        <v>0</v>
      </c>
      <c r="CI65" s="135"/>
      <c r="CJ65" s="141"/>
      <c r="CK65" s="133">
        <f>IF($H65=CJ65,$D$9,0)</f>
        <v>0</v>
      </c>
      <c r="CL65" s="135"/>
      <c r="CM65" s="141"/>
      <c r="CN65" s="133">
        <f>IF($H65=CM65,$D$9,0)</f>
        <v>0</v>
      </c>
      <c r="CO65" s="135"/>
      <c r="CP65" s="141"/>
      <c r="CQ65" s="133">
        <f>IF($H65=CP65,$D$9,0)</f>
        <v>0</v>
      </c>
      <c r="CR65" s="135"/>
      <c r="CS65" s="141"/>
      <c r="CT65" s="133">
        <f>IF($H65=CS65,$D$9,0)</f>
        <v>0</v>
      </c>
      <c r="CU65" s="135"/>
      <c r="CV65" s="141"/>
      <c r="CW65" s="133">
        <f>IF($H65=CV65,$D$9,0)</f>
        <v>0</v>
      </c>
      <c r="CX65" s="135"/>
      <c r="CY65" s="141"/>
      <c r="CZ65" s="133">
        <f>IF($H65=CY65,$D$9,0)</f>
        <v>0</v>
      </c>
      <c r="DA65" s="135"/>
      <c r="DB65" s="141"/>
      <c r="DC65" s="133">
        <f>IF($H65=DB65,$D$9,0)</f>
        <v>0</v>
      </c>
      <c r="DD65" s="135"/>
      <c r="DE65" s="141"/>
      <c r="DF65" s="133">
        <f>IF($H65=DE65,$D$9,0)</f>
        <v>0</v>
      </c>
      <c r="DG65" s="135"/>
      <c r="DH65" s="141"/>
      <c r="DI65" s="133">
        <f>IF($H65=DH65,$D$9,0)</f>
        <v>0</v>
      </c>
      <c r="DJ65" s="135"/>
      <c r="DK65" s="141"/>
      <c r="DL65" s="133">
        <f>IF($H65=DK65,$D$9,0)</f>
        <v>0</v>
      </c>
      <c r="DM65" s="135"/>
      <c r="DN65" s="141"/>
      <c r="DO65" s="133">
        <f>IF($H65=DN65,$D$9,0)</f>
        <v>0</v>
      </c>
      <c r="DP65" s="135"/>
      <c r="DQ65" s="141"/>
      <c r="DR65" s="133">
        <f>IF($H65=DQ65,$D$9,0)</f>
        <v>0</v>
      </c>
      <c r="DS65" s="135"/>
      <c r="DT65" s="141"/>
      <c r="DU65" s="133">
        <f>IF($H65=DT65,$D$9,0)</f>
        <v>0</v>
      </c>
      <c r="DV65" s="135"/>
      <c r="DW65" s="141"/>
      <c r="DX65" s="133">
        <f>IF($H65=DW65,$D$9,0)</f>
        <v>0</v>
      </c>
      <c r="DY65" s="135"/>
      <c r="DZ65" s="141"/>
      <c r="EA65" s="133">
        <f>IF($H65=DZ65,$D$9,0)</f>
        <v>0</v>
      </c>
      <c r="EB65" s="135"/>
      <c r="EC65" s="141"/>
      <c r="ED65" s="133">
        <f>IF($H65=EC65,$D$9,0)</f>
        <v>0</v>
      </c>
      <c r="EE65" s="135"/>
      <c r="EF65" s="141"/>
      <c r="EG65" s="133">
        <f>IF($H65=EF65,$D$9,0)</f>
        <v>0</v>
      </c>
      <c r="EH65" s="135"/>
      <c r="EI65" s="141"/>
      <c r="EJ65" s="133">
        <f>IF($H65=EI65,$D$9,0)</f>
        <v>0</v>
      </c>
      <c r="EK65" s="135"/>
      <c r="EL65" s="141"/>
      <c r="EM65" s="133">
        <f>IF($H65=EL65,$D$9,0)</f>
        <v>0</v>
      </c>
      <c r="EN65" s="135"/>
      <c r="EO65" s="141"/>
      <c r="EP65" s="133">
        <f>IF($H65=EO65,$D$9,0)</f>
        <v>0</v>
      </c>
      <c r="EQ65" s="135"/>
      <c r="ER65" s="141"/>
      <c r="ES65" s="133">
        <f>IF($H65=ER65,$D$9,0)</f>
        <v>0</v>
      </c>
      <c r="ET65" s="135"/>
      <c r="EU65" s="141"/>
      <c r="EV65" s="133">
        <f>IF($H65=EU65,$D$9,0)</f>
        <v>0</v>
      </c>
      <c r="EW65" s="135"/>
      <c r="EX65" s="141"/>
      <c r="EY65" s="133">
        <f>IF($H65=EX65,$D$9,0)</f>
        <v>0</v>
      </c>
      <c r="EZ65" s="135"/>
      <c r="FA65" s="141"/>
      <c r="FB65" s="133">
        <f>IF($H65=FA65,$D$9,0)</f>
        <v>0</v>
      </c>
      <c r="FC65" s="135"/>
    </row>
    <row r="66" spans="6:159" s="73" customFormat="1" ht="15" customHeight="1" x14ac:dyDescent="0.3">
      <c r="F66" s="611"/>
      <c r="G66" s="166" t="s">
        <v>273</v>
      </c>
      <c r="H66" s="177" t="str">
        <f>IF(SUM(Resultados!$Q$20:$Q$23)=12,Resultados!O22,G66)</f>
        <v>3º Grupo C</v>
      </c>
      <c r="J66" s="146"/>
      <c r="K66" s="145">
        <f>IF($H66=J66,$D$10,0)</f>
        <v>0</v>
      </c>
      <c r="M66" s="141"/>
      <c r="N66" s="133">
        <f>IF($H66=M66,$D$10,0)</f>
        <v>0</v>
      </c>
      <c r="O66" s="135"/>
      <c r="P66" s="141"/>
      <c r="Q66" s="133">
        <f>IF($H66=P66,$D$10,0)</f>
        <v>0</v>
      </c>
      <c r="R66" s="135"/>
      <c r="S66" s="141"/>
      <c r="T66" s="133">
        <f>IF($H66=S66,$D$10,0)</f>
        <v>0</v>
      </c>
      <c r="U66" s="135"/>
      <c r="V66" s="141"/>
      <c r="W66" s="133">
        <f>IF($H66=V66,$D$10,0)</f>
        <v>0</v>
      </c>
      <c r="X66" s="135"/>
      <c r="Y66" s="141"/>
      <c r="Z66" s="133">
        <f>IF($H66=Y66,$D$10,0)</f>
        <v>0</v>
      </c>
      <c r="AA66" s="135"/>
      <c r="AB66" s="141"/>
      <c r="AC66" s="133">
        <f>IF($H66=AB66,$D$10,0)</f>
        <v>0</v>
      </c>
      <c r="AD66" s="135"/>
      <c r="AE66" s="141"/>
      <c r="AF66" s="133">
        <f>IF($H66=AE66,$D$10,0)</f>
        <v>0</v>
      </c>
      <c r="AG66" s="135"/>
      <c r="AH66" s="141"/>
      <c r="AI66" s="133">
        <f>IF($H66=AH66,$D$10,0)</f>
        <v>0</v>
      </c>
      <c r="AJ66" s="135"/>
      <c r="AK66" s="141"/>
      <c r="AL66" s="133">
        <f>IF($H66=AK66,$D$10,0)</f>
        <v>0</v>
      </c>
      <c r="AM66" s="135"/>
      <c r="AN66" s="141"/>
      <c r="AO66" s="133">
        <f>IF($H66=AN66,$D$10,0)</f>
        <v>0</v>
      </c>
      <c r="AP66" s="135"/>
      <c r="AQ66" s="141"/>
      <c r="AR66" s="133">
        <f>IF($H66=AQ66,$D$10,0)</f>
        <v>0</v>
      </c>
      <c r="AS66" s="135"/>
      <c r="AT66" s="141"/>
      <c r="AU66" s="133">
        <f>IF($H66=AT66,$D$10,0)</f>
        <v>0</v>
      </c>
      <c r="AV66" s="135"/>
      <c r="AW66" s="141"/>
      <c r="AX66" s="133">
        <f>IF($H66=AW66,$D$10,0)</f>
        <v>0</v>
      </c>
      <c r="AY66" s="135"/>
      <c r="AZ66" s="141"/>
      <c r="BA66" s="133">
        <f>IF($H66=AZ66,$D$10,0)</f>
        <v>0</v>
      </c>
      <c r="BB66" s="135"/>
      <c r="BC66" s="141"/>
      <c r="BD66" s="133">
        <f>IF($H66=BC66,$D$10,0)</f>
        <v>0</v>
      </c>
      <c r="BE66" s="135"/>
      <c r="BF66" s="141"/>
      <c r="BG66" s="133">
        <f>IF($H66=BF66,$D$10,0)</f>
        <v>0</v>
      </c>
      <c r="BH66" s="135"/>
      <c r="BI66" s="141"/>
      <c r="BJ66" s="133">
        <f>IF($H66=BI66,$D$10,0)</f>
        <v>0</v>
      </c>
      <c r="BK66" s="135"/>
      <c r="BL66" s="141"/>
      <c r="BM66" s="133">
        <f>IF($H66=BL66,$D$10,0)</f>
        <v>0</v>
      </c>
      <c r="BN66" s="135"/>
      <c r="BO66" s="141"/>
      <c r="BP66" s="133">
        <f>IF($H66=BO66,$D$10,0)</f>
        <v>0</v>
      </c>
      <c r="BQ66" s="135"/>
      <c r="BR66" s="141"/>
      <c r="BS66" s="133">
        <f>IF($H66=BR66,$D$10,0)</f>
        <v>0</v>
      </c>
      <c r="BT66" s="135"/>
      <c r="BU66" s="141"/>
      <c r="BV66" s="133">
        <f>IF($H66=BU66,$D$10,0)</f>
        <v>0</v>
      </c>
      <c r="BW66" s="135"/>
      <c r="BX66" s="141"/>
      <c r="BY66" s="133">
        <f>IF($H66=BX66,$D$10,0)</f>
        <v>0</v>
      </c>
      <c r="BZ66" s="135"/>
      <c r="CA66" s="141"/>
      <c r="CB66" s="133">
        <f>IF($H66=CA66,$D$10,0)</f>
        <v>0</v>
      </c>
      <c r="CC66" s="135"/>
      <c r="CD66" s="141"/>
      <c r="CE66" s="133">
        <f>IF($H66=CD66,$D$10,0)</f>
        <v>0</v>
      </c>
      <c r="CF66" s="135"/>
      <c r="CG66" s="141"/>
      <c r="CH66" s="133">
        <f>IF($H66=CG66,$D$10,0)</f>
        <v>0</v>
      </c>
      <c r="CI66" s="135"/>
      <c r="CJ66" s="141"/>
      <c r="CK66" s="133">
        <f>IF($H66=CJ66,$D$10,0)</f>
        <v>0</v>
      </c>
      <c r="CL66" s="135"/>
      <c r="CM66" s="141"/>
      <c r="CN66" s="133">
        <f>IF($H66=CM66,$D$10,0)</f>
        <v>0</v>
      </c>
      <c r="CO66" s="135"/>
      <c r="CP66" s="141"/>
      <c r="CQ66" s="133">
        <f>IF($H66=CP66,$D$10,0)</f>
        <v>0</v>
      </c>
      <c r="CR66" s="135"/>
      <c r="CS66" s="141"/>
      <c r="CT66" s="133">
        <f>IF($H66=CS66,$D$10,0)</f>
        <v>0</v>
      </c>
      <c r="CU66" s="135"/>
      <c r="CV66" s="141"/>
      <c r="CW66" s="133">
        <f>IF($H66=CV66,$D$10,0)</f>
        <v>0</v>
      </c>
      <c r="CX66" s="135"/>
      <c r="CY66" s="141"/>
      <c r="CZ66" s="133">
        <f>IF($H66=CY66,$D$10,0)</f>
        <v>0</v>
      </c>
      <c r="DA66" s="135"/>
      <c r="DB66" s="141"/>
      <c r="DC66" s="133">
        <f>IF($H66=DB66,$D$10,0)</f>
        <v>0</v>
      </c>
      <c r="DD66" s="135"/>
      <c r="DE66" s="141"/>
      <c r="DF66" s="133">
        <f>IF($H66=DE66,$D$10,0)</f>
        <v>0</v>
      </c>
      <c r="DG66" s="135"/>
      <c r="DH66" s="141"/>
      <c r="DI66" s="133">
        <f>IF($H66=DH66,$D$10,0)</f>
        <v>0</v>
      </c>
      <c r="DJ66" s="135"/>
      <c r="DK66" s="141"/>
      <c r="DL66" s="133">
        <f>IF($H66=DK66,$D$10,0)</f>
        <v>0</v>
      </c>
      <c r="DM66" s="135"/>
      <c r="DN66" s="141"/>
      <c r="DO66" s="133">
        <f>IF($H66=DN66,$D$10,0)</f>
        <v>0</v>
      </c>
      <c r="DP66" s="135"/>
      <c r="DQ66" s="141"/>
      <c r="DR66" s="133">
        <f>IF($H66=DQ66,$D$10,0)</f>
        <v>0</v>
      </c>
      <c r="DS66" s="135"/>
      <c r="DT66" s="141"/>
      <c r="DU66" s="133">
        <f>IF($H66=DT66,$D$10,0)</f>
        <v>0</v>
      </c>
      <c r="DV66" s="135"/>
      <c r="DW66" s="141"/>
      <c r="DX66" s="133">
        <f>IF($H66=DW66,$D$10,0)</f>
        <v>0</v>
      </c>
      <c r="DY66" s="135"/>
      <c r="DZ66" s="141"/>
      <c r="EA66" s="133">
        <f>IF($H66=DZ66,$D$10,0)</f>
        <v>0</v>
      </c>
      <c r="EB66" s="135"/>
      <c r="EC66" s="141"/>
      <c r="ED66" s="133">
        <f>IF($H66=EC66,$D$10,0)</f>
        <v>0</v>
      </c>
      <c r="EE66" s="135"/>
      <c r="EF66" s="141"/>
      <c r="EG66" s="133">
        <f>IF($H66=EF66,$D$10,0)</f>
        <v>0</v>
      </c>
      <c r="EH66" s="135"/>
      <c r="EI66" s="141"/>
      <c r="EJ66" s="133">
        <f>IF($H66=EI66,$D$10,0)</f>
        <v>0</v>
      </c>
      <c r="EK66" s="135"/>
      <c r="EL66" s="141"/>
      <c r="EM66" s="133">
        <f>IF($H66=EL66,$D$10,0)</f>
        <v>0</v>
      </c>
      <c r="EN66" s="135"/>
      <c r="EO66" s="141"/>
      <c r="EP66" s="133">
        <f>IF($H66=EO66,$D$10,0)</f>
        <v>0</v>
      </c>
      <c r="EQ66" s="135"/>
      <c r="ER66" s="141"/>
      <c r="ES66" s="133">
        <f>IF($H66=ER66,$D$10,0)</f>
        <v>0</v>
      </c>
      <c r="ET66" s="135"/>
      <c r="EU66" s="141"/>
      <c r="EV66" s="133">
        <f>IF($H66=EU66,$D$10,0)</f>
        <v>0</v>
      </c>
      <c r="EW66" s="135"/>
      <c r="EX66" s="141"/>
      <c r="EY66" s="133">
        <f>IF($H66=EX66,$D$10,0)</f>
        <v>0</v>
      </c>
      <c r="EZ66" s="135"/>
      <c r="FA66" s="141"/>
      <c r="FB66" s="133">
        <f>IF($H66=FA66,$D$10,0)</f>
        <v>0</v>
      </c>
      <c r="FC66" s="135"/>
    </row>
    <row r="67" spans="6:159" s="73" customFormat="1" ht="15" customHeight="1" x14ac:dyDescent="0.3">
      <c r="F67" s="611"/>
      <c r="G67" s="166" t="s">
        <v>274</v>
      </c>
      <c r="H67" s="177" t="str">
        <f>IF(SUM(Resultados!$Q$20:$Q$23)=12,Resultados!O23,G67)</f>
        <v>4º Grupo C</v>
      </c>
      <c r="J67" s="146"/>
      <c r="K67" s="145">
        <f>IF($H67=J67,$D$11,0)</f>
        <v>0</v>
      </c>
      <c r="M67" s="141"/>
      <c r="N67" s="133">
        <f>IF($H67=M67,$D$11,0)</f>
        <v>0</v>
      </c>
      <c r="O67" s="135"/>
      <c r="P67" s="141"/>
      <c r="Q67" s="133">
        <f>IF($H67=P67,$D$11,0)</f>
        <v>0</v>
      </c>
      <c r="R67" s="135"/>
      <c r="S67" s="141"/>
      <c r="T67" s="133">
        <f>IF($H67=S67,$D$11,0)</f>
        <v>0</v>
      </c>
      <c r="U67" s="135"/>
      <c r="V67" s="141"/>
      <c r="W67" s="133">
        <f>IF($H67=V67,$D$11,0)</f>
        <v>0</v>
      </c>
      <c r="X67" s="135"/>
      <c r="Y67" s="141"/>
      <c r="Z67" s="133">
        <f>IF($H67=Y67,$D$11,0)</f>
        <v>0</v>
      </c>
      <c r="AA67" s="135"/>
      <c r="AB67" s="141"/>
      <c r="AC67" s="133">
        <f>IF($H67=AB67,$D$11,0)</f>
        <v>0</v>
      </c>
      <c r="AD67" s="135"/>
      <c r="AE67" s="141"/>
      <c r="AF67" s="133">
        <f>IF($H67=AE67,$D$11,0)</f>
        <v>0</v>
      </c>
      <c r="AG67" s="135"/>
      <c r="AH67" s="141"/>
      <c r="AI67" s="133">
        <f>IF($H67=AH67,$D$11,0)</f>
        <v>0</v>
      </c>
      <c r="AJ67" s="135"/>
      <c r="AK67" s="141"/>
      <c r="AL67" s="133">
        <f>IF($H67=AK67,$D$11,0)</f>
        <v>0</v>
      </c>
      <c r="AM67" s="135"/>
      <c r="AN67" s="141"/>
      <c r="AO67" s="133">
        <f>IF($H67=AN67,$D$11,0)</f>
        <v>0</v>
      </c>
      <c r="AP67" s="135"/>
      <c r="AQ67" s="141"/>
      <c r="AR67" s="133">
        <f>IF($H67=AQ67,$D$11,0)</f>
        <v>0</v>
      </c>
      <c r="AS67" s="135"/>
      <c r="AT67" s="141"/>
      <c r="AU67" s="133">
        <f>IF($H67=AT67,$D$11,0)</f>
        <v>0</v>
      </c>
      <c r="AV67" s="135"/>
      <c r="AW67" s="141"/>
      <c r="AX67" s="133">
        <f>IF($H67=AW67,$D$11,0)</f>
        <v>0</v>
      </c>
      <c r="AY67" s="135"/>
      <c r="AZ67" s="141"/>
      <c r="BA67" s="133">
        <f>IF($H67=AZ67,$D$11,0)</f>
        <v>0</v>
      </c>
      <c r="BB67" s="135"/>
      <c r="BC67" s="141"/>
      <c r="BD67" s="133">
        <f>IF($H67=BC67,$D$11,0)</f>
        <v>0</v>
      </c>
      <c r="BE67" s="135"/>
      <c r="BF67" s="141"/>
      <c r="BG67" s="133">
        <f>IF($H67=BF67,$D$11,0)</f>
        <v>0</v>
      </c>
      <c r="BH67" s="135"/>
      <c r="BI67" s="141"/>
      <c r="BJ67" s="133">
        <f>IF($H67=BI67,$D$11,0)</f>
        <v>0</v>
      </c>
      <c r="BK67" s="135"/>
      <c r="BL67" s="141"/>
      <c r="BM67" s="133">
        <f>IF($H67=BL67,$D$11,0)</f>
        <v>0</v>
      </c>
      <c r="BN67" s="135"/>
      <c r="BO67" s="141"/>
      <c r="BP67" s="133">
        <f>IF($H67=BO67,$D$11,0)</f>
        <v>0</v>
      </c>
      <c r="BQ67" s="135"/>
      <c r="BR67" s="141"/>
      <c r="BS67" s="133">
        <f>IF($H67=BR67,$D$11,0)</f>
        <v>0</v>
      </c>
      <c r="BT67" s="135"/>
      <c r="BU67" s="141"/>
      <c r="BV67" s="133">
        <f>IF($H67=BU67,$D$11,0)</f>
        <v>0</v>
      </c>
      <c r="BW67" s="135"/>
      <c r="BX67" s="141"/>
      <c r="BY67" s="133">
        <f>IF($H67=BX67,$D$11,0)</f>
        <v>0</v>
      </c>
      <c r="BZ67" s="135"/>
      <c r="CA67" s="141"/>
      <c r="CB67" s="133">
        <f>IF($H67=CA67,$D$11,0)</f>
        <v>0</v>
      </c>
      <c r="CC67" s="135"/>
      <c r="CD67" s="141"/>
      <c r="CE67" s="133">
        <f>IF($H67=CD67,$D$11,0)</f>
        <v>0</v>
      </c>
      <c r="CF67" s="135"/>
      <c r="CG67" s="141"/>
      <c r="CH67" s="133">
        <f>IF($H67=CG67,$D$11,0)</f>
        <v>0</v>
      </c>
      <c r="CI67" s="135"/>
      <c r="CJ67" s="141"/>
      <c r="CK67" s="133">
        <f>IF($H67=CJ67,$D$11,0)</f>
        <v>0</v>
      </c>
      <c r="CL67" s="135"/>
      <c r="CM67" s="141"/>
      <c r="CN67" s="133">
        <f>IF($H67=CM67,$D$11,0)</f>
        <v>0</v>
      </c>
      <c r="CO67" s="135"/>
      <c r="CP67" s="141"/>
      <c r="CQ67" s="133">
        <f>IF($H67=CP67,$D$11,0)</f>
        <v>0</v>
      </c>
      <c r="CR67" s="135"/>
      <c r="CS67" s="141"/>
      <c r="CT67" s="133">
        <f>IF($H67=CS67,$D$11,0)</f>
        <v>0</v>
      </c>
      <c r="CU67" s="135"/>
      <c r="CV67" s="141"/>
      <c r="CW67" s="133">
        <f>IF($H67=CV67,$D$11,0)</f>
        <v>0</v>
      </c>
      <c r="CX67" s="135"/>
      <c r="CY67" s="141"/>
      <c r="CZ67" s="133">
        <f>IF($H67=CY67,$D$11,0)</f>
        <v>0</v>
      </c>
      <c r="DA67" s="135"/>
      <c r="DB67" s="141"/>
      <c r="DC67" s="133">
        <f>IF($H67=DB67,$D$11,0)</f>
        <v>0</v>
      </c>
      <c r="DD67" s="135"/>
      <c r="DE67" s="141"/>
      <c r="DF67" s="133">
        <f>IF($H67=DE67,$D$11,0)</f>
        <v>0</v>
      </c>
      <c r="DG67" s="135"/>
      <c r="DH67" s="141"/>
      <c r="DI67" s="133">
        <f>IF($H67=DH67,$D$11,0)</f>
        <v>0</v>
      </c>
      <c r="DJ67" s="135"/>
      <c r="DK67" s="141"/>
      <c r="DL67" s="133">
        <f>IF($H67=DK67,$D$11,0)</f>
        <v>0</v>
      </c>
      <c r="DM67" s="135"/>
      <c r="DN67" s="141"/>
      <c r="DO67" s="133">
        <f>IF($H67=DN67,$D$11,0)</f>
        <v>0</v>
      </c>
      <c r="DP67" s="135"/>
      <c r="DQ67" s="141"/>
      <c r="DR67" s="133">
        <f>IF($H67=DQ67,$D$11,0)</f>
        <v>0</v>
      </c>
      <c r="DS67" s="135"/>
      <c r="DT67" s="141"/>
      <c r="DU67" s="133">
        <f>IF($H67=DT67,$D$11,0)</f>
        <v>0</v>
      </c>
      <c r="DV67" s="135"/>
      <c r="DW67" s="141"/>
      <c r="DX67" s="133">
        <f>IF($H67=DW67,$D$11,0)</f>
        <v>0</v>
      </c>
      <c r="DY67" s="135"/>
      <c r="DZ67" s="141"/>
      <c r="EA67" s="133">
        <f>IF($H67=DZ67,$D$11,0)</f>
        <v>0</v>
      </c>
      <c r="EB67" s="135"/>
      <c r="EC67" s="141"/>
      <c r="ED67" s="133">
        <f>IF($H67=EC67,$D$11,0)</f>
        <v>0</v>
      </c>
      <c r="EE67" s="135"/>
      <c r="EF67" s="141"/>
      <c r="EG67" s="133">
        <f>IF($H67=EF67,$D$11,0)</f>
        <v>0</v>
      </c>
      <c r="EH67" s="135"/>
      <c r="EI67" s="141"/>
      <c r="EJ67" s="133">
        <f>IF($H67=EI67,$D$11,0)</f>
        <v>0</v>
      </c>
      <c r="EK67" s="135"/>
      <c r="EL67" s="141"/>
      <c r="EM67" s="133">
        <f>IF($H67=EL67,$D$11,0)</f>
        <v>0</v>
      </c>
      <c r="EN67" s="135"/>
      <c r="EO67" s="141"/>
      <c r="EP67" s="133">
        <f>IF($H67=EO67,$D$11,0)</f>
        <v>0</v>
      </c>
      <c r="EQ67" s="135"/>
      <c r="ER67" s="141"/>
      <c r="ES67" s="133">
        <f>IF($H67=ER67,$D$11,0)</f>
        <v>0</v>
      </c>
      <c r="ET67" s="135"/>
      <c r="EU67" s="141"/>
      <c r="EV67" s="133">
        <f>IF($H67=EU67,$D$11,0)</f>
        <v>0</v>
      </c>
      <c r="EW67" s="135"/>
      <c r="EX67" s="141"/>
      <c r="EY67" s="133">
        <f>IF($H67=EX67,$D$11,0)</f>
        <v>0</v>
      </c>
      <c r="EZ67" s="135"/>
      <c r="FA67" s="141"/>
      <c r="FB67" s="133">
        <f>IF($H67=FA67,$D$11,0)</f>
        <v>0</v>
      </c>
      <c r="FC67" s="135"/>
    </row>
    <row r="68" spans="6:159" s="73" customFormat="1" ht="15" customHeight="1" x14ac:dyDescent="0.3">
      <c r="F68" s="612" t="s">
        <v>3</v>
      </c>
      <c r="G68" s="166" t="s">
        <v>275</v>
      </c>
      <c r="H68" s="177" t="str">
        <f>IF(SUM(Resultados!$Q$27:$Q$30)=12,Resultados!O27,G68)</f>
        <v>1º Grupo D</v>
      </c>
      <c r="J68" s="146"/>
      <c r="K68" s="145">
        <f>IF($H68=J68,$D$8,0)</f>
        <v>0</v>
      </c>
      <c r="M68" s="141"/>
      <c r="N68" s="133">
        <f>IF($H68=M68,$D$8,0)</f>
        <v>0</v>
      </c>
      <c r="O68" s="135"/>
      <c r="P68" s="141"/>
      <c r="Q68" s="133">
        <f>IF($H68=P68,$D$8,0)</f>
        <v>0</v>
      </c>
      <c r="R68" s="135"/>
      <c r="S68" s="141"/>
      <c r="T68" s="133">
        <f>IF($H68=S68,$D$8,0)</f>
        <v>0</v>
      </c>
      <c r="U68" s="135"/>
      <c r="V68" s="141"/>
      <c r="W68" s="133">
        <f>IF($H68=V68,$D$8,0)</f>
        <v>0</v>
      </c>
      <c r="X68" s="135"/>
      <c r="Y68" s="141"/>
      <c r="Z68" s="133">
        <f>IF($H68=Y68,$D$8,0)</f>
        <v>0</v>
      </c>
      <c r="AA68" s="135"/>
      <c r="AB68" s="141"/>
      <c r="AC68" s="133">
        <f>IF($H68=AB68,$D$8,0)</f>
        <v>0</v>
      </c>
      <c r="AD68" s="135"/>
      <c r="AE68" s="141"/>
      <c r="AF68" s="133">
        <f>IF($H68=AE68,$D$8,0)</f>
        <v>0</v>
      </c>
      <c r="AG68" s="135"/>
      <c r="AH68" s="141"/>
      <c r="AI68" s="133">
        <f>IF($H68=AH68,$D$8,0)</f>
        <v>0</v>
      </c>
      <c r="AJ68" s="135"/>
      <c r="AK68" s="141"/>
      <c r="AL68" s="133">
        <f>IF($H68=AK68,$D$8,0)</f>
        <v>0</v>
      </c>
      <c r="AM68" s="135"/>
      <c r="AN68" s="141"/>
      <c r="AO68" s="133">
        <f>IF($H68=AN68,$D$8,0)</f>
        <v>0</v>
      </c>
      <c r="AP68" s="135"/>
      <c r="AQ68" s="141"/>
      <c r="AR68" s="133">
        <f>IF($H68=AQ68,$D$8,0)</f>
        <v>0</v>
      </c>
      <c r="AS68" s="135"/>
      <c r="AT68" s="141"/>
      <c r="AU68" s="133">
        <f>IF($H68=AT68,$D$8,0)</f>
        <v>0</v>
      </c>
      <c r="AV68" s="135"/>
      <c r="AW68" s="141"/>
      <c r="AX68" s="133">
        <f>IF($H68=AW68,$D$8,0)</f>
        <v>0</v>
      </c>
      <c r="AY68" s="135"/>
      <c r="AZ68" s="141"/>
      <c r="BA68" s="133">
        <f>IF($H68=AZ68,$D$8,0)</f>
        <v>0</v>
      </c>
      <c r="BB68" s="135"/>
      <c r="BC68" s="141"/>
      <c r="BD68" s="133">
        <f>IF($H68=BC68,$D$8,0)</f>
        <v>0</v>
      </c>
      <c r="BE68" s="135"/>
      <c r="BF68" s="141"/>
      <c r="BG68" s="133">
        <f>IF($H68=BF68,$D$8,0)</f>
        <v>0</v>
      </c>
      <c r="BH68" s="135"/>
      <c r="BI68" s="141"/>
      <c r="BJ68" s="133">
        <f>IF($H68=BI68,$D$8,0)</f>
        <v>0</v>
      </c>
      <c r="BK68" s="135"/>
      <c r="BL68" s="141"/>
      <c r="BM68" s="133">
        <f>IF($H68=BL68,$D$8,0)</f>
        <v>0</v>
      </c>
      <c r="BN68" s="135"/>
      <c r="BO68" s="141"/>
      <c r="BP68" s="133">
        <f>IF($H68=BO68,$D$8,0)</f>
        <v>0</v>
      </c>
      <c r="BQ68" s="135"/>
      <c r="BR68" s="141"/>
      <c r="BS68" s="133">
        <f>IF($H68=BR68,$D$8,0)</f>
        <v>0</v>
      </c>
      <c r="BT68" s="135"/>
      <c r="BU68" s="141"/>
      <c r="BV68" s="133">
        <f>IF($H68=BU68,$D$8,0)</f>
        <v>0</v>
      </c>
      <c r="BW68" s="135"/>
      <c r="BX68" s="141"/>
      <c r="BY68" s="133">
        <f>IF($H68=BX68,$D$8,0)</f>
        <v>0</v>
      </c>
      <c r="BZ68" s="135"/>
      <c r="CA68" s="141"/>
      <c r="CB68" s="133">
        <f>IF($H68=CA68,$D$8,0)</f>
        <v>0</v>
      </c>
      <c r="CC68" s="135"/>
      <c r="CD68" s="141"/>
      <c r="CE68" s="133">
        <f>IF($H68=CD68,$D$8,0)</f>
        <v>0</v>
      </c>
      <c r="CF68" s="135"/>
      <c r="CG68" s="141"/>
      <c r="CH68" s="133">
        <f>IF($H68=CG68,$D$8,0)</f>
        <v>0</v>
      </c>
      <c r="CI68" s="135"/>
      <c r="CJ68" s="141"/>
      <c r="CK68" s="133">
        <f>IF($H68=CJ68,$D$8,0)</f>
        <v>0</v>
      </c>
      <c r="CL68" s="135"/>
      <c r="CM68" s="141"/>
      <c r="CN68" s="133">
        <f>IF($H68=CM68,$D$8,0)</f>
        <v>0</v>
      </c>
      <c r="CO68" s="135"/>
      <c r="CP68" s="141"/>
      <c r="CQ68" s="133">
        <f>IF($H68=CP68,$D$8,0)</f>
        <v>0</v>
      </c>
      <c r="CR68" s="135"/>
      <c r="CS68" s="141"/>
      <c r="CT68" s="133">
        <f>IF($H68=CS68,$D$8,0)</f>
        <v>0</v>
      </c>
      <c r="CU68" s="135"/>
      <c r="CV68" s="141"/>
      <c r="CW68" s="133">
        <f>IF($H68=CV68,$D$8,0)</f>
        <v>0</v>
      </c>
      <c r="CX68" s="135"/>
      <c r="CY68" s="141"/>
      <c r="CZ68" s="133">
        <f>IF($H68=CY68,$D$8,0)</f>
        <v>0</v>
      </c>
      <c r="DA68" s="135"/>
      <c r="DB68" s="141"/>
      <c r="DC68" s="133">
        <f>IF($H68=DB68,$D$8,0)</f>
        <v>0</v>
      </c>
      <c r="DD68" s="135"/>
      <c r="DE68" s="141"/>
      <c r="DF68" s="133">
        <f>IF($H68=DE68,$D$8,0)</f>
        <v>0</v>
      </c>
      <c r="DG68" s="135"/>
      <c r="DH68" s="141"/>
      <c r="DI68" s="133">
        <f>IF($H68=DH68,$D$8,0)</f>
        <v>0</v>
      </c>
      <c r="DJ68" s="135"/>
      <c r="DK68" s="141"/>
      <c r="DL68" s="133">
        <f>IF($H68=DK68,$D$8,0)</f>
        <v>0</v>
      </c>
      <c r="DM68" s="135"/>
      <c r="DN68" s="141"/>
      <c r="DO68" s="133">
        <f>IF($H68=DN68,$D$8,0)</f>
        <v>0</v>
      </c>
      <c r="DP68" s="135"/>
      <c r="DQ68" s="141"/>
      <c r="DR68" s="133">
        <f>IF($H68=DQ68,$D$8,0)</f>
        <v>0</v>
      </c>
      <c r="DS68" s="135"/>
      <c r="DT68" s="141"/>
      <c r="DU68" s="133">
        <f>IF($H68=DT68,$D$8,0)</f>
        <v>0</v>
      </c>
      <c r="DV68" s="135"/>
      <c r="DW68" s="141"/>
      <c r="DX68" s="133">
        <f>IF($H68=DW68,$D$8,0)</f>
        <v>0</v>
      </c>
      <c r="DY68" s="135"/>
      <c r="DZ68" s="141"/>
      <c r="EA68" s="133">
        <f>IF($H68=DZ68,$D$8,0)</f>
        <v>0</v>
      </c>
      <c r="EB68" s="135"/>
      <c r="EC68" s="141"/>
      <c r="ED68" s="133">
        <f>IF($H68=EC68,$D$8,0)</f>
        <v>0</v>
      </c>
      <c r="EE68" s="135"/>
      <c r="EF68" s="141"/>
      <c r="EG68" s="133">
        <f>IF($H68=EF68,$D$8,0)</f>
        <v>0</v>
      </c>
      <c r="EH68" s="135"/>
      <c r="EI68" s="141"/>
      <c r="EJ68" s="133">
        <f>IF($H68=EI68,$D$8,0)</f>
        <v>0</v>
      </c>
      <c r="EK68" s="135"/>
      <c r="EL68" s="141"/>
      <c r="EM68" s="133">
        <f>IF($H68=EL68,$D$8,0)</f>
        <v>0</v>
      </c>
      <c r="EN68" s="135"/>
      <c r="EO68" s="141"/>
      <c r="EP68" s="133">
        <f>IF($H68=EO68,$D$8,0)</f>
        <v>0</v>
      </c>
      <c r="EQ68" s="135"/>
      <c r="ER68" s="141"/>
      <c r="ES68" s="133">
        <f>IF($H68=ER68,$D$8,0)</f>
        <v>0</v>
      </c>
      <c r="ET68" s="135"/>
      <c r="EU68" s="141"/>
      <c r="EV68" s="133">
        <f>IF($H68=EU68,$D$8,0)</f>
        <v>0</v>
      </c>
      <c r="EW68" s="135"/>
      <c r="EX68" s="141"/>
      <c r="EY68" s="133">
        <f>IF($H68=EX68,$D$8,0)</f>
        <v>0</v>
      </c>
      <c r="EZ68" s="135"/>
      <c r="FA68" s="141"/>
      <c r="FB68" s="133">
        <f>IF($H68=FA68,$D$8,0)</f>
        <v>0</v>
      </c>
      <c r="FC68" s="135"/>
    </row>
    <row r="69" spans="6:159" s="73" customFormat="1" ht="15" customHeight="1" x14ac:dyDescent="0.3">
      <c r="F69" s="613"/>
      <c r="G69" s="166" t="s">
        <v>276</v>
      </c>
      <c r="H69" s="177" t="str">
        <f>IF(SUM(Resultados!$Q$27:$Q$30)=12,Resultados!O28,G69)</f>
        <v>2º Grupo D</v>
      </c>
      <c r="J69" s="146"/>
      <c r="K69" s="145">
        <f>IF($H69=J69,$D$9,0)</f>
        <v>0</v>
      </c>
      <c r="M69" s="141"/>
      <c r="N69" s="133">
        <f>IF($H69=M69,$D$9,0)</f>
        <v>0</v>
      </c>
      <c r="O69" s="135"/>
      <c r="P69" s="141"/>
      <c r="Q69" s="133">
        <f>IF($H69=P69,$D$9,0)</f>
        <v>0</v>
      </c>
      <c r="R69" s="135"/>
      <c r="S69" s="141"/>
      <c r="T69" s="133">
        <f>IF($H69=S69,$D$9,0)</f>
        <v>0</v>
      </c>
      <c r="U69" s="135"/>
      <c r="V69" s="141"/>
      <c r="W69" s="133">
        <f>IF($H69=V69,$D$9,0)</f>
        <v>0</v>
      </c>
      <c r="X69" s="135"/>
      <c r="Y69" s="141"/>
      <c r="Z69" s="133">
        <f>IF($H69=Y69,$D$9,0)</f>
        <v>0</v>
      </c>
      <c r="AA69" s="135"/>
      <c r="AB69" s="141"/>
      <c r="AC69" s="133">
        <f>IF($H69=AB69,$D$9,0)</f>
        <v>0</v>
      </c>
      <c r="AD69" s="135"/>
      <c r="AE69" s="141"/>
      <c r="AF69" s="133">
        <f>IF($H69=AE69,$D$9,0)</f>
        <v>0</v>
      </c>
      <c r="AG69" s="135"/>
      <c r="AH69" s="141"/>
      <c r="AI69" s="133">
        <f>IF($H69=AH69,$D$9,0)</f>
        <v>0</v>
      </c>
      <c r="AJ69" s="135"/>
      <c r="AK69" s="141"/>
      <c r="AL69" s="133">
        <f>IF($H69=AK69,$D$9,0)</f>
        <v>0</v>
      </c>
      <c r="AM69" s="135"/>
      <c r="AN69" s="141"/>
      <c r="AO69" s="133">
        <f>IF($H69=AN69,$D$9,0)</f>
        <v>0</v>
      </c>
      <c r="AP69" s="135"/>
      <c r="AQ69" s="141"/>
      <c r="AR69" s="133">
        <f>IF($H69=AQ69,$D$9,0)</f>
        <v>0</v>
      </c>
      <c r="AS69" s="135"/>
      <c r="AT69" s="141"/>
      <c r="AU69" s="133">
        <f>IF($H69=AT69,$D$9,0)</f>
        <v>0</v>
      </c>
      <c r="AV69" s="135"/>
      <c r="AW69" s="141"/>
      <c r="AX69" s="133">
        <f>IF($H69=AW69,$D$9,0)</f>
        <v>0</v>
      </c>
      <c r="AY69" s="135"/>
      <c r="AZ69" s="141"/>
      <c r="BA69" s="133">
        <f>IF($H69=AZ69,$D$9,0)</f>
        <v>0</v>
      </c>
      <c r="BB69" s="135"/>
      <c r="BC69" s="141"/>
      <c r="BD69" s="133">
        <f>IF($H69=BC69,$D$9,0)</f>
        <v>0</v>
      </c>
      <c r="BE69" s="135"/>
      <c r="BF69" s="141"/>
      <c r="BG69" s="133">
        <f>IF($H69=BF69,$D$9,0)</f>
        <v>0</v>
      </c>
      <c r="BH69" s="135"/>
      <c r="BI69" s="141"/>
      <c r="BJ69" s="133">
        <f>IF($H69=BI69,$D$9,0)</f>
        <v>0</v>
      </c>
      <c r="BK69" s="135"/>
      <c r="BL69" s="141"/>
      <c r="BM69" s="133">
        <f>IF($H69=BL69,$D$9,0)</f>
        <v>0</v>
      </c>
      <c r="BN69" s="135"/>
      <c r="BO69" s="141"/>
      <c r="BP69" s="133">
        <f>IF($H69=BO69,$D$9,0)</f>
        <v>0</v>
      </c>
      <c r="BQ69" s="135"/>
      <c r="BR69" s="141"/>
      <c r="BS69" s="133">
        <f>IF($H69=BR69,$D$9,0)</f>
        <v>0</v>
      </c>
      <c r="BT69" s="135"/>
      <c r="BU69" s="141"/>
      <c r="BV69" s="133">
        <f>IF($H69=BU69,$D$9,0)</f>
        <v>0</v>
      </c>
      <c r="BW69" s="135"/>
      <c r="BX69" s="141"/>
      <c r="BY69" s="133">
        <f>IF($H69=BX69,$D$9,0)</f>
        <v>0</v>
      </c>
      <c r="BZ69" s="135"/>
      <c r="CA69" s="141"/>
      <c r="CB69" s="133">
        <f>IF($H69=CA69,$D$9,0)</f>
        <v>0</v>
      </c>
      <c r="CC69" s="135"/>
      <c r="CD69" s="141"/>
      <c r="CE69" s="133">
        <f>IF($H69=CD69,$D$9,0)</f>
        <v>0</v>
      </c>
      <c r="CF69" s="135"/>
      <c r="CG69" s="141"/>
      <c r="CH69" s="133">
        <f>IF($H69=CG69,$D$9,0)</f>
        <v>0</v>
      </c>
      <c r="CI69" s="135"/>
      <c r="CJ69" s="141"/>
      <c r="CK69" s="133">
        <f>IF($H69=CJ69,$D$9,0)</f>
        <v>0</v>
      </c>
      <c r="CL69" s="135"/>
      <c r="CM69" s="141"/>
      <c r="CN69" s="133">
        <f>IF($H69=CM69,$D$9,0)</f>
        <v>0</v>
      </c>
      <c r="CO69" s="135"/>
      <c r="CP69" s="141"/>
      <c r="CQ69" s="133">
        <f>IF($H69=CP69,$D$9,0)</f>
        <v>0</v>
      </c>
      <c r="CR69" s="135"/>
      <c r="CS69" s="141"/>
      <c r="CT69" s="133">
        <f>IF($H69=CS69,$D$9,0)</f>
        <v>0</v>
      </c>
      <c r="CU69" s="135"/>
      <c r="CV69" s="141"/>
      <c r="CW69" s="133">
        <f>IF($H69=CV69,$D$9,0)</f>
        <v>0</v>
      </c>
      <c r="CX69" s="135"/>
      <c r="CY69" s="141"/>
      <c r="CZ69" s="133">
        <f>IF($H69=CY69,$D$9,0)</f>
        <v>0</v>
      </c>
      <c r="DA69" s="135"/>
      <c r="DB69" s="141"/>
      <c r="DC69" s="133">
        <f>IF($H69=DB69,$D$9,0)</f>
        <v>0</v>
      </c>
      <c r="DD69" s="135"/>
      <c r="DE69" s="141"/>
      <c r="DF69" s="133">
        <f>IF($H69=DE69,$D$9,0)</f>
        <v>0</v>
      </c>
      <c r="DG69" s="135"/>
      <c r="DH69" s="141"/>
      <c r="DI69" s="133">
        <f>IF($H69=DH69,$D$9,0)</f>
        <v>0</v>
      </c>
      <c r="DJ69" s="135"/>
      <c r="DK69" s="141"/>
      <c r="DL69" s="133">
        <f>IF($H69=DK69,$D$9,0)</f>
        <v>0</v>
      </c>
      <c r="DM69" s="135"/>
      <c r="DN69" s="141"/>
      <c r="DO69" s="133">
        <f>IF($H69=DN69,$D$9,0)</f>
        <v>0</v>
      </c>
      <c r="DP69" s="135"/>
      <c r="DQ69" s="141"/>
      <c r="DR69" s="133">
        <f>IF($H69=DQ69,$D$9,0)</f>
        <v>0</v>
      </c>
      <c r="DS69" s="135"/>
      <c r="DT69" s="141"/>
      <c r="DU69" s="133">
        <f>IF($H69=DT69,$D$9,0)</f>
        <v>0</v>
      </c>
      <c r="DV69" s="135"/>
      <c r="DW69" s="141"/>
      <c r="DX69" s="133">
        <f>IF($H69=DW69,$D$9,0)</f>
        <v>0</v>
      </c>
      <c r="DY69" s="135"/>
      <c r="DZ69" s="141"/>
      <c r="EA69" s="133">
        <f>IF($H69=DZ69,$D$9,0)</f>
        <v>0</v>
      </c>
      <c r="EB69" s="135"/>
      <c r="EC69" s="141"/>
      <c r="ED69" s="133">
        <f>IF($H69=EC69,$D$9,0)</f>
        <v>0</v>
      </c>
      <c r="EE69" s="135"/>
      <c r="EF69" s="141"/>
      <c r="EG69" s="133">
        <f>IF($H69=EF69,$D$9,0)</f>
        <v>0</v>
      </c>
      <c r="EH69" s="135"/>
      <c r="EI69" s="141"/>
      <c r="EJ69" s="133">
        <f>IF($H69=EI69,$D$9,0)</f>
        <v>0</v>
      </c>
      <c r="EK69" s="135"/>
      <c r="EL69" s="141"/>
      <c r="EM69" s="133">
        <f>IF($H69=EL69,$D$9,0)</f>
        <v>0</v>
      </c>
      <c r="EN69" s="135"/>
      <c r="EO69" s="141"/>
      <c r="EP69" s="133">
        <f>IF($H69=EO69,$D$9,0)</f>
        <v>0</v>
      </c>
      <c r="EQ69" s="135"/>
      <c r="ER69" s="141"/>
      <c r="ES69" s="133">
        <f>IF($H69=ER69,$D$9,0)</f>
        <v>0</v>
      </c>
      <c r="ET69" s="135"/>
      <c r="EU69" s="141"/>
      <c r="EV69" s="133">
        <f>IF($H69=EU69,$D$9,0)</f>
        <v>0</v>
      </c>
      <c r="EW69" s="135"/>
      <c r="EX69" s="141"/>
      <c r="EY69" s="133">
        <f>IF($H69=EX69,$D$9,0)</f>
        <v>0</v>
      </c>
      <c r="EZ69" s="135"/>
      <c r="FA69" s="141"/>
      <c r="FB69" s="133">
        <f>IF($H69=FA69,$D$9,0)</f>
        <v>0</v>
      </c>
      <c r="FC69" s="135"/>
    </row>
    <row r="70" spans="6:159" s="73" customFormat="1" ht="15" customHeight="1" x14ac:dyDescent="0.3">
      <c r="F70" s="613"/>
      <c r="G70" s="166" t="s">
        <v>277</v>
      </c>
      <c r="H70" s="177" t="str">
        <f>IF(SUM(Resultados!$Q$27:$Q$30)=12,Resultados!O29,G70)</f>
        <v>3º Grupo D</v>
      </c>
      <c r="J70" s="146"/>
      <c r="K70" s="145">
        <f>IF($H70=J70,$D$10,0)</f>
        <v>0</v>
      </c>
      <c r="M70" s="141"/>
      <c r="N70" s="133">
        <f>IF($H70=M70,$D$10,0)</f>
        <v>0</v>
      </c>
      <c r="O70" s="135"/>
      <c r="P70" s="141"/>
      <c r="Q70" s="133">
        <f>IF($H70=P70,$D$10,0)</f>
        <v>0</v>
      </c>
      <c r="R70" s="135"/>
      <c r="S70" s="141"/>
      <c r="T70" s="133">
        <f>IF($H70=S70,$D$10,0)</f>
        <v>0</v>
      </c>
      <c r="U70" s="135"/>
      <c r="V70" s="141"/>
      <c r="W70" s="133">
        <f>IF($H70=V70,$D$10,0)</f>
        <v>0</v>
      </c>
      <c r="X70" s="135"/>
      <c r="Y70" s="141"/>
      <c r="Z70" s="133">
        <f>IF($H70=Y70,$D$10,0)</f>
        <v>0</v>
      </c>
      <c r="AA70" s="135"/>
      <c r="AB70" s="141"/>
      <c r="AC70" s="133">
        <f>IF($H70=AB70,$D$10,0)</f>
        <v>0</v>
      </c>
      <c r="AD70" s="135"/>
      <c r="AE70" s="141"/>
      <c r="AF70" s="133">
        <f>IF($H70=AE70,$D$10,0)</f>
        <v>0</v>
      </c>
      <c r="AG70" s="135"/>
      <c r="AH70" s="141"/>
      <c r="AI70" s="133">
        <f>IF($H70=AH70,$D$10,0)</f>
        <v>0</v>
      </c>
      <c r="AJ70" s="135"/>
      <c r="AK70" s="141"/>
      <c r="AL70" s="133">
        <f>IF($H70=AK70,$D$10,0)</f>
        <v>0</v>
      </c>
      <c r="AM70" s="135"/>
      <c r="AN70" s="141"/>
      <c r="AO70" s="133">
        <f>IF($H70=AN70,$D$10,0)</f>
        <v>0</v>
      </c>
      <c r="AP70" s="135"/>
      <c r="AQ70" s="141"/>
      <c r="AR70" s="133">
        <f>IF($H70=AQ70,$D$10,0)</f>
        <v>0</v>
      </c>
      <c r="AS70" s="135"/>
      <c r="AT70" s="141"/>
      <c r="AU70" s="133">
        <f>IF($H70=AT70,$D$10,0)</f>
        <v>0</v>
      </c>
      <c r="AV70" s="135"/>
      <c r="AW70" s="141"/>
      <c r="AX70" s="133">
        <f>IF($H70=AW70,$D$10,0)</f>
        <v>0</v>
      </c>
      <c r="AY70" s="135"/>
      <c r="AZ70" s="141"/>
      <c r="BA70" s="133">
        <f>IF($H70=AZ70,$D$10,0)</f>
        <v>0</v>
      </c>
      <c r="BB70" s="135"/>
      <c r="BC70" s="141"/>
      <c r="BD70" s="133">
        <f>IF($H70=BC70,$D$10,0)</f>
        <v>0</v>
      </c>
      <c r="BE70" s="135"/>
      <c r="BF70" s="141"/>
      <c r="BG70" s="133">
        <f>IF($H70=BF70,$D$10,0)</f>
        <v>0</v>
      </c>
      <c r="BH70" s="135"/>
      <c r="BI70" s="141"/>
      <c r="BJ70" s="133">
        <f>IF($H70=BI70,$D$10,0)</f>
        <v>0</v>
      </c>
      <c r="BK70" s="135"/>
      <c r="BL70" s="141"/>
      <c r="BM70" s="133">
        <f>IF($H70=BL70,$D$10,0)</f>
        <v>0</v>
      </c>
      <c r="BN70" s="135"/>
      <c r="BO70" s="141"/>
      <c r="BP70" s="133">
        <f>IF($H70=BO70,$D$10,0)</f>
        <v>0</v>
      </c>
      <c r="BQ70" s="135"/>
      <c r="BR70" s="141"/>
      <c r="BS70" s="133">
        <f>IF($H70=BR70,$D$10,0)</f>
        <v>0</v>
      </c>
      <c r="BT70" s="135"/>
      <c r="BU70" s="141"/>
      <c r="BV70" s="133">
        <f>IF($H70=BU70,$D$10,0)</f>
        <v>0</v>
      </c>
      <c r="BW70" s="135"/>
      <c r="BX70" s="141"/>
      <c r="BY70" s="133">
        <f>IF($H70=BX70,$D$10,0)</f>
        <v>0</v>
      </c>
      <c r="BZ70" s="135"/>
      <c r="CA70" s="141"/>
      <c r="CB70" s="133">
        <f>IF($H70=CA70,$D$10,0)</f>
        <v>0</v>
      </c>
      <c r="CC70" s="135"/>
      <c r="CD70" s="141"/>
      <c r="CE70" s="133">
        <f>IF($H70=CD70,$D$10,0)</f>
        <v>0</v>
      </c>
      <c r="CF70" s="135"/>
      <c r="CG70" s="141"/>
      <c r="CH70" s="133">
        <f>IF($H70=CG70,$D$10,0)</f>
        <v>0</v>
      </c>
      <c r="CI70" s="135"/>
      <c r="CJ70" s="141"/>
      <c r="CK70" s="133">
        <f>IF($H70=CJ70,$D$10,0)</f>
        <v>0</v>
      </c>
      <c r="CL70" s="135"/>
      <c r="CM70" s="141"/>
      <c r="CN70" s="133">
        <f>IF($H70=CM70,$D$10,0)</f>
        <v>0</v>
      </c>
      <c r="CO70" s="135"/>
      <c r="CP70" s="141"/>
      <c r="CQ70" s="133">
        <f>IF($H70=CP70,$D$10,0)</f>
        <v>0</v>
      </c>
      <c r="CR70" s="135"/>
      <c r="CS70" s="141"/>
      <c r="CT70" s="133">
        <f>IF($H70=CS70,$D$10,0)</f>
        <v>0</v>
      </c>
      <c r="CU70" s="135"/>
      <c r="CV70" s="141"/>
      <c r="CW70" s="133">
        <f>IF($H70=CV70,$D$10,0)</f>
        <v>0</v>
      </c>
      <c r="CX70" s="135"/>
      <c r="CY70" s="141"/>
      <c r="CZ70" s="133">
        <f>IF($H70=CY70,$D$10,0)</f>
        <v>0</v>
      </c>
      <c r="DA70" s="135"/>
      <c r="DB70" s="141"/>
      <c r="DC70" s="133">
        <f>IF($H70=DB70,$D$10,0)</f>
        <v>0</v>
      </c>
      <c r="DD70" s="135"/>
      <c r="DE70" s="141"/>
      <c r="DF70" s="133">
        <f>IF($H70=DE70,$D$10,0)</f>
        <v>0</v>
      </c>
      <c r="DG70" s="135"/>
      <c r="DH70" s="141"/>
      <c r="DI70" s="133">
        <f>IF($H70=DH70,$D$10,0)</f>
        <v>0</v>
      </c>
      <c r="DJ70" s="135"/>
      <c r="DK70" s="141"/>
      <c r="DL70" s="133">
        <f>IF($H70=DK70,$D$10,0)</f>
        <v>0</v>
      </c>
      <c r="DM70" s="135"/>
      <c r="DN70" s="141"/>
      <c r="DO70" s="133">
        <f>IF($H70=DN70,$D$10,0)</f>
        <v>0</v>
      </c>
      <c r="DP70" s="135"/>
      <c r="DQ70" s="141"/>
      <c r="DR70" s="133">
        <f>IF($H70=DQ70,$D$10,0)</f>
        <v>0</v>
      </c>
      <c r="DS70" s="135"/>
      <c r="DT70" s="141"/>
      <c r="DU70" s="133">
        <f>IF($H70=DT70,$D$10,0)</f>
        <v>0</v>
      </c>
      <c r="DV70" s="135"/>
      <c r="DW70" s="141"/>
      <c r="DX70" s="133">
        <f>IF($H70=DW70,$D$10,0)</f>
        <v>0</v>
      </c>
      <c r="DY70" s="135"/>
      <c r="DZ70" s="141"/>
      <c r="EA70" s="133">
        <f>IF($H70=DZ70,$D$10,0)</f>
        <v>0</v>
      </c>
      <c r="EB70" s="135"/>
      <c r="EC70" s="141"/>
      <c r="ED70" s="133">
        <f>IF($H70=EC70,$D$10,0)</f>
        <v>0</v>
      </c>
      <c r="EE70" s="135"/>
      <c r="EF70" s="141"/>
      <c r="EG70" s="133">
        <f>IF($H70=EF70,$D$10,0)</f>
        <v>0</v>
      </c>
      <c r="EH70" s="135"/>
      <c r="EI70" s="141"/>
      <c r="EJ70" s="133">
        <f>IF($H70=EI70,$D$10,0)</f>
        <v>0</v>
      </c>
      <c r="EK70" s="135"/>
      <c r="EL70" s="141"/>
      <c r="EM70" s="133">
        <f>IF($H70=EL70,$D$10,0)</f>
        <v>0</v>
      </c>
      <c r="EN70" s="135"/>
      <c r="EO70" s="141"/>
      <c r="EP70" s="133">
        <f>IF($H70=EO70,$D$10,0)</f>
        <v>0</v>
      </c>
      <c r="EQ70" s="135"/>
      <c r="ER70" s="141"/>
      <c r="ES70" s="133">
        <f>IF($H70=ER70,$D$10,0)</f>
        <v>0</v>
      </c>
      <c r="ET70" s="135"/>
      <c r="EU70" s="141"/>
      <c r="EV70" s="133">
        <f>IF($H70=EU70,$D$10,0)</f>
        <v>0</v>
      </c>
      <c r="EW70" s="135"/>
      <c r="EX70" s="141"/>
      <c r="EY70" s="133">
        <f>IF($H70=EX70,$D$10,0)</f>
        <v>0</v>
      </c>
      <c r="EZ70" s="135"/>
      <c r="FA70" s="141"/>
      <c r="FB70" s="133">
        <f>IF($H70=FA70,$D$10,0)</f>
        <v>0</v>
      </c>
      <c r="FC70" s="135"/>
    </row>
    <row r="71" spans="6:159" s="73" customFormat="1" ht="15" customHeight="1" x14ac:dyDescent="0.3">
      <c r="F71" s="613"/>
      <c r="G71" s="166" t="s">
        <v>278</v>
      </c>
      <c r="H71" s="177" t="str">
        <f>IF(SUM(Resultados!$Q$27:$Q$30)=12,Resultados!O30,G71)</f>
        <v>4º Grupo D</v>
      </c>
      <c r="J71" s="146"/>
      <c r="K71" s="145">
        <f>IF($H71=J71,$D$11,0)</f>
        <v>0</v>
      </c>
      <c r="M71" s="141"/>
      <c r="N71" s="133">
        <f>IF($H71=M71,$D$11,0)</f>
        <v>0</v>
      </c>
      <c r="O71" s="135"/>
      <c r="P71" s="141"/>
      <c r="Q71" s="133">
        <f>IF($H71=P71,$D$11,0)</f>
        <v>0</v>
      </c>
      <c r="R71" s="135"/>
      <c r="S71" s="141"/>
      <c r="T71" s="133">
        <f>IF($H71=S71,$D$11,0)</f>
        <v>0</v>
      </c>
      <c r="U71" s="135"/>
      <c r="V71" s="141"/>
      <c r="W71" s="133">
        <f>IF($H71=V71,$D$11,0)</f>
        <v>0</v>
      </c>
      <c r="X71" s="135"/>
      <c r="Y71" s="141"/>
      <c r="Z71" s="133">
        <f>IF($H71=Y71,$D$11,0)</f>
        <v>0</v>
      </c>
      <c r="AA71" s="135"/>
      <c r="AB71" s="141"/>
      <c r="AC71" s="133">
        <f>IF($H71=AB71,$D$11,0)</f>
        <v>0</v>
      </c>
      <c r="AD71" s="135"/>
      <c r="AE71" s="141"/>
      <c r="AF71" s="133">
        <f>IF($H71=AE71,$D$11,0)</f>
        <v>0</v>
      </c>
      <c r="AG71" s="135"/>
      <c r="AH71" s="141"/>
      <c r="AI71" s="133">
        <f>IF($H71=AH71,$D$11,0)</f>
        <v>0</v>
      </c>
      <c r="AJ71" s="135"/>
      <c r="AK71" s="141"/>
      <c r="AL71" s="133">
        <f>IF($H71=AK71,$D$11,0)</f>
        <v>0</v>
      </c>
      <c r="AM71" s="135"/>
      <c r="AN71" s="141"/>
      <c r="AO71" s="133">
        <f>IF($H71=AN71,$D$11,0)</f>
        <v>0</v>
      </c>
      <c r="AP71" s="135"/>
      <c r="AQ71" s="141"/>
      <c r="AR71" s="133">
        <f>IF($H71=AQ71,$D$11,0)</f>
        <v>0</v>
      </c>
      <c r="AS71" s="135"/>
      <c r="AT71" s="141"/>
      <c r="AU71" s="133">
        <f>IF($H71=AT71,$D$11,0)</f>
        <v>0</v>
      </c>
      <c r="AV71" s="135"/>
      <c r="AW71" s="141"/>
      <c r="AX71" s="133">
        <f>IF($H71=AW71,$D$11,0)</f>
        <v>0</v>
      </c>
      <c r="AY71" s="135"/>
      <c r="AZ71" s="141"/>
      <c r="BA71" s="133">
        <f>IF($H71=AZ71,$D$11,0)</f>
        <v>0</v>
      </c>
      <c r="BB71" s="135"/>
      <c r="BC71" s="141"/>
      <c r="BD71" s="133">
        <f>IF($H71=BC71,$D$11,0)</f>
        <v>0</v>
      </c>
      <c r="BE71" s="135"/>
      <c r="BF71" s="141"/>
      <c r="BG71" s="133">
        <f>IF($H71=BF71,$D$11,0)</f>
        <v>0</v>
      </c>
      <c r="BH71" s="135"/>
      <c r="BI71" s="141"/>
      <c r="BJ71" s="133">
        <f>IF($H71=BI71,$D$11,0)</f>
        <v>0</v>
      </c>
      <c r="BK71" s="135"/>
      <c r="BL71" s="141"/>
      <c r="BM71" s="133">
        <f>IF($H71=BL71,$D$11,0)</f>
        <v>0</v>
      </c>
      <c r="BN71" s="135"/>
      <c r="BO71" s="141"/>
      <c r="BP71" s="133">
        <f>IF($H71=BO71,$D$11,0)</f>
        <v>0</v>
      </c>
      <c r="BQ71" s="135"/>
      <c r="BR71" s="141"/>
      <c r="BS71" s="133">
        <f>IF($H71=BR71,$D$11,0)</f>
        <v>0</v>
      </c>
      <c r="BT71" s="135"/>
      <c r="BU71" s="141"/>
      <c r="BV71" s="133">
        <f>IF($H71=BU71,$D$11,0)</f>
        <v>0</v>
      </c>
      <c r="BW71" s="135"/>
      <c r="BX71" s="141"/>
      <c r="BY71" s="133">
        <f>IF($H71=BX71,$D$11,0)</f>
        <v>0</v>
      </c>
      <c r="BZ71" s="135"/>
      <c r="CA71" s="141"/>
      <c r="CB71" s="133">
        <f>IF($H71=CA71,$D$11,0)</f>
        <v>0</v>
      </c>
      <c r="CC71" s="135"/>
      <c r="CD71" s="141"/>
      <c r="CE71" s="133">
        <f>IF($H71=CD71,$D$11,0)</f>
        <v>0</v>
      </c>
      <c r="CF71" s="135"/>
      <c r="CG71" s="141"/>
      <c r="CH71" s="133">
        <f>IF($H71=CG71,$D$11,0)</f>
        <v>0</v>
      </c>
      <c r="CI71" s="135"/>
      <c r="CJ71" s="141"/>
      <c r="CK71" s="133">
        <f>IF($H71=CJ71,$D$11,0)</f>
        <v>0</v>
      </c>
      <c r="CL71" s="135"/>
      <c r="CM71" s="141"/>
      <c r="CN71" s="133">
        <f>IF($H71=CM71,$D$11,0)</f>
        <v>0</v>
      </c>
      <c r="CO71" s="135"/>
      <c r="CP71" s="141"/>
      <c r="CQ71" s="133">
        <f>IF($H71=CP71,$D$11,0)</f>
        <v>0</v>
      </c>
      <c r="CR71" s="135"/>
      <c r="CS71" s="141"/>
      <c r="CT71" s="133">
        <f>IF($H71=CS71,$D$11,0)</f>
        <v>0</v>
      </c>
      <c r="CU71" s="135"/>
      <c r="CV71" s="141"/>
      <c r="CW71" s="133">
        <f>IF($H71=CV71,$D$11,0)</f>
        <v>0</v>
      </c>
      <c r="CX71" s="135"/>
      <c r="CY71" s="141"/>
      <c r="CZ71" s="133">
        <f>IF($H71=CY71,$D$11,0)</f>
        <v>0</v>
      </c>
      <c r="DA71" s="135"/>
      <c r="DB71" s="141"/>
      <c r="DC71" s="133">
        <f>IF($H71=DB71,$D$11,0)</f>
        <v>0</v>
      </c>
      <c r="DD71" s="135"/>
      <c r="DE71" s="141"/>
      <c r="DF71" s="133">
        <f>IF($H71=DE71,$D$11,0)</f>
        <v>0</v>
      </c>
      <c r="DG71" s="135"/>
      <c r="DH71" s="141"/>
      <c r="DI71" s="133">
        <f>IF($H71=DH71,$D$11,0)</f>
        <v>0</v>
      </c>
      <c r="DJ71" s="135"/>
      <c r="DK71" s="141"/>
      <c r="DL71" s="133">
        <f>IF($H71=DK71,$D$11,0)</f>
        <v>0</v>
      </c>
      <c r="DM71" s="135"/>
      <c r="DN71" s="141"/>
      <c r="DO71" s="133">
        <f>IF($H71=DN71,$D$11,0)</f>
        <v>0</v>
      </c>
      <c r="DP71" s="135"/>
      <c r="DQ71" s="141"/>
      <c r="DR71" s="133">
        <f>IF($H71=DQ71,$D$11,0)</f>
        <v>0</v>
      </c>
      <c r="DS71" s="135"/>
      <c r="DT71" s="141"/>
      <c r="DU71" s="133">
        <f>IF($H71=DT71,$D$11,0)</f>
        <v>0</v>
      </c>
      <c r="DV71" s="135"/>
      <c r="DW71" s="141"/>
      <c r="DX71" s="133">
        <f>IF($H71=DW71,$D$11,0)</f>
        <v>0</v>
      </c>
      <c r="DY71" s="135"/>
      <c r="DZ71" s="141"/>
      <c r="EA71" s="133">
        <f>IF($H71=DZ71,$D$11,0)</f>
        <v>0</v>
      </c>
      <c r="EB71" s="135"/>
      <c r="EC71" s="141"/>
      <c r="ED71" s="133">
        <f>IF($H71=EC71,$D$11,0)</f>
        <v>0</v>
      </c>
      <c r="EE71" s="135"/>
      <c r="EF71" s="141"/>
      <c r="EG71" s="133">
        <f>IF($H71=EF71,$D$11,0)</f>
        <v>0</v>
      </c>
      <c r="EH71" s="135"/>
      <c r="EI71" s="141"/>
      <c r="EJ71" s="133">
        <f>IF($H71=EI71,$D$11,0)</f>
        <v>0</v>
      </c>
      <c r="EK71" s="135"/>
      <c r="EL71" s="141"/>
      <c r="EM71" s="133">
        <f>IF($H71=EL71,$D$11,0)</f>
        <v>0</v>
      </c>
      <c r="EN71" s="135"/>
      <c r="EO71" s="141"/>
      <c r="EP71" s="133">
        <f>IF($H71=EO71,$D$11,0)</f>
        <v>0</v>
      </c>
      <c r="EQ71" s="135"/>
      <c r="ER71" s="141"/>
      <c r="ES71" s="133">
        <f>IF($H71=ER71,$D$11,0)</f>
        <v>0</v>
      </c>
      <c r="ET71" s="135"/>
      <c r="EU71" s="141"/>
      <c r="EV71" s="133">
        <f>IF($H71=EU71,$D$11,0)</f>
        <v>0</v>
      </c>
      <c r="EW71" s="135"/>
      <c r="EX71" s="141"/>
      <c r="EY71" s="133">
        <f>IF($H71=EX71,$D$11,0)</f>
        <v>0</v>
      </c>
      <c r="EZ71" s="135"/>
      <c r="FA71" s="141"/>
      <c r="FB71" s="133">
        <f>IF($H71=FA71,$D$11,0)</f>
        <v>0</v>
      </c>
      <c r="FC71" s="135"/>
    </row>
    <row r="72" spans="6:159" s="73" customFormat="1" ht="15" customHeight="1" x14ac:dyDescent="0.3">
      <c r="F72" s="614" t="s">
        <v>4</v>
      </c>
      <c r="G72" s="166" t="s">
        <v>279</v>
      </c>
      <c r="H72" s="177" t="str">
        <f>IF(SUM(Resultados!$Q$34:$Q$37)=12,Resultados!O34,G72)</f>
        <v>1º Grupo E</v>
      </c>
      <c r="J72" s="146"/>
      <c r="K72" s="145">
        <f>IF($H72=J72,$D$8,0)</f>
        <v>0</v>
      </c>
      <c r="M72" s="141"/>
      <c r="N72" s="133">
        <f>IF($H72=M72,$D$8,0)</f>
        <v>0</v>
      </c>
      <c r="O72" s="135"/>
      <c r="P72" s="141"/>
      <c r="Q72" s="133">
        <f>IF($H72=P72,$D$8,0)</f>
        <v>0</v>
      </c>
      <c r="R72" s="135"/>
      <c r="S72" s="141"/>
      <c r="T72" s="133">
        <f>IF($H72=S72,$D$8,0)</f>
        <v>0</v>
      </c>
      <c r="U72" s="135"/>
      <c r="V72" s="141"/>
      <c r="W72" s="133">
        <f>IF($H72=V72,$D$8,0)</f>
        <v>0</v>
      </c>
      <c r="X72" s="135"/>
      <c r="Y72" s="141"/>
      <c r="Z72" s="133">
        <f>IF($H72=Y72,$D$8,0)</f>
        <v>0</v>
      </c>
      <c r="AA72" s="135"/>
      <c r="AB72" s="141"/>
      <c r="AC72" s="133">
        <f>IF($H72=AB72,$D$8,0)</f>
        <v>0</v>
      </c>
      <c r="AD72" s="135"/>
      <c r="AE72" s="141"/>
      <c r="AF72" s="133">
        <f>IF($H72=AE72,$D$8,0)</f>
        <v>0</v>
      </c>
      <c r="AG72" s="135"/>
      <c r="AH72" s="141"/>
      <c r="AI72" s="133">
        <f>IF($H72=AH72,$D$8,0)</f>
        <v>0</v>
      </c>
      <c r="AJ72" s="135"/>
      <c r="AK72" s="141"/>
      <c r="AL72" s="133">
        <f>IF($H72=AK72,$D$8,0)</f>
        <v>0</v>
      </c>
      <c r="AM72" s="135"/>
      <c r="AN72" s="141"/>
      <c r="AO72" s="133">
        <f>IF($H72=AN72,$D$8,0)</f>
        <v>0</v>
      </c>
      <c r="AP72" s="135"/>
      <c r="AQ72" s="141"/>
      <c r="AR72" s="133">
        <f>IF($H72=AQ72,$D$8,0)</f>
        <v>0</v>
      </c>
      <c r="AS72" s="135"/>
      <c r="AT72" s="141"/>
      <c r="AU72" s="133">
        <f>IF($H72=AT72,$D$8,0)</f>
        <v>0</v>
      </c>
      <c r="AV72" s="135"/>
      <c r="AW72" s="141"/>
      <c r="AX72" s="133">
        <f>IF($H72=AW72,$D$8,0)</f>
        <v>0</v>
      </c>
      <c r="AY72" s="135"/>
      <c r="AZ72" s="141"/>
      <c r="BA72" s="133">
        <f>IF($H72=AZ72,$D$8,0)</f>
        <v>0</v>
      </c>
      <c r="BB72" s="135"/>
      <c r="BC72" s="141"/>
      <c r="BD72" s="133">
        <f>IF($H72=BC72,$D$8,0)</f>
        <v>0</v>
      </c>
      <c r="BE72" s="135"/>
      <c r="BF72" s="141"/>
      <c r="BG72" s="133">
        <f>IF($H72=BF72,$D$8,0)</f>
        <v>0</v>
      </c>
      <c r="BH72" s="135"/>
      <c r="BI72" s="141"/>
      <c r="BJ72" s="133">
        <f>IF($H72=BI72,$D$8,0)</f>
        <v>0</v>
      </c>
      <c r="BK72" s="135"/>
      <c r="BL72" s="141"/>
      <c r="BM72" s="133">
        <f>IF($H72=BL72,$D$8,0)</f>
        <v>0</v>
      </c>
      <c r="BN72" s="135"/>
      <c r="BO72" s="141"/>
      <c r="BP72" s="133">
        <f>IF($H72=BO72,$D$8,0)</f>
        <v>0</v>
      </c>
      <c r="BQ72" s="135"/>
      <c r="BR72" s="141"/>
      <c r="BS72" s="133">
        <f>IF($H72=BR72,$D$8,0)</f>
        <v>0</v>
      </c>
      <c r="BT72" s="135"/>
      <c r="BU72" s="141"/>
      <c r="BV72" s="133">
        <f>IF($H72=BU72,$D$8,0)</f>
        <v>0</v>
      </c>
      <c r="BW72" s="135"/>
      <c r="BX72" s="141"/>
      <c r="BY72" s="133">
        <f>IF($H72=BX72,$D$8,0)</f>
        <v>0</v>
      </c>
      <c r="BZ72" s="135"/>
      <c r="CA72" s="141"/>
      <c r="CB72" s="133">
        <f>IF($H72=CA72,$D$8,0)</f>
        <v>0</v>
      </c>
      <c r="CC72" s="135"/>
      <c r="CD72" s="141"/>
      <c r="CE72" s="133">
        <f>IF($H72=CD72,$D$8,0)</f>
        <v>0</v>
      </c>
      <c r="CF72" s="135"/>
      <c r="CG72" s="141"/>
      <c r="CH72" s="133">
        <f>IF($H72=CG72,$D$8,0)</f>
        <v>0</v>
      </c>
      <c r="CI72" s="135"/>
      <c r="CJ72" s="141"/>
      <c r="CK72" s="133">
        <f>IF($H72=CJ72,$D$8,0)</f>
        <v>0</v>
      </c>
      <c r="CL72" s="135"/>
      <c r="CM72" s="141"/>
      <c r="CN72" s="133">
        <f>IF($H72=CM72,$D$8,0)</f>
        <v>0</v>
      </c>
      <c r="CO72" s="135"/>
      <c r="CP72" s="141"/>
      <c r="CQ72" s="133">
        <f>IF($H72=CP72,$D$8,0)</f>
        <v>0</v>
      </c>
      <c r="CR72" s="135"/>
      <c r="CS72" s="141"/>
      <c r="CT72" s="133">
        <f>IF($H72=CS72,$D$8,0)</f>
        <v>0</v>
      </c>
      <c r="CU72" s="135"/>
      <c r="CV72" s="141"/>
      <c r="CW72" s="133">
        <f>IF($H72=CV72,$D$8,0)</f>
        <v>0</v>
      </c>
      <c r="CX72" s="135"/>
      <c r="CY72" s="141"/>
      <c r="CZ72" s="133">
        <f>IF($H72=CY72,$D$8,0)</f>
        <v>0</v>
      </c>
      <c r="DA72" s="135"/>
      <c r="DB72" s="141"/>
      <c r="DC72" s="133">
        <f>IF($H72=DB72,$D$8,0)</f>
        <v>0</v>
      </c>
      <c r="DD72" s="135"/>
      <c r="DE72" s="141"/>
      <c r="DF72" s="133">
        <f>IF($H72=DE72,$D$8,0)</f>
        <v>0</v>
      </c>
      <c r="DG72" s="135"/>
      <c r="DH72" s="141"/>
      <c r="DI72" s="133">
        <f>IF($H72=DH72,$D$8,0)</f>
        <v>0</v>
      </c>
      <c r="DJ72" s="135"/>
      <c r="DK72" s="141"/>
      <c r="DL72" s="133">
        <f>IF($H72=DK72,$D$8,0)</f>
        <v>0</v>
      </c>
      <c r="DM72" s="135"/>
      <c r="DN72" s="141"/>
      <c r="DO72" s="133">
        <f>IF($H72=DN72,$D$8,0)</f>
        <v>0</v>
      </c>
      <c r="DP72" s="135"/>
      <c r="DQ72" s="141"/>
      <c r="DR72" s="133">
        <f>IF($H72=DQ72,$D$8,0)</f>
        <v>0</v>
      </c>
      <c r="DS72" s="135"/>
      <c r="DT72" s="141"/>
      <c r="DU72" s="133">
        <f>IF($H72=DT72,$D$8,0)</f>
        <v>0</v>
      </c>
      <c r="DV72" s="135"/>
      <c r="DW72" s="141"/>
      <c r="DX72" s="133">
        <f>IF($H72=DW72,$D$8,0)</f>
        <v>0</v>
      </c>
      <c r="DY72" s="135"/>
      <c r="DZ72" s="141"/>
      <c r="EA72" s="133">
        <f>IF($H72=DZ72,$D$8,0)</f>
        <v>0</v>
      </c>
      <c r="EB72" s="135"/>
      <c r="EC72" s="141"/>
      <c r="ED72" s="133">
        <f>IF($H72=EC72,$D$8,0)</f>
        <v>0</v>
      </c>
      <c r="EE72" s="135"/>
      <c r="EF72" s="141"/>
      <c r="EG72" s="133">
        <f>IF($H72=EF72,$D$8,0)</f>
        <v>0</v>
      </c>
      <c r="EH72" s="135"/>
      <c r="EI72" s="141"/>
      <c r="EJ72" s="133">
        <f>IF($H72=EI72,$D$8,0)</f>
        <v>0</v>
      </c>
      <c r="EK72" s="135"/>
      <c r="EL72" s="141"/>
      <c r="EM72" s="133">
        <f>IF($H72=EL72,$D$8,0)</f>
        <v>0</v>
      </c>
      <c r="EN72" s="135"/>
      <c r="EO72" s="141"/>
      <c r="EP72" s="133">
        <f>IF($H72=EO72,$D$8,0)</f>
        <v>0</v>
      </c>
      <c r="EQ72" s="135"/>
      <c r="ER72" s="141"/>
      <c r="ES72" s="133">
        <f>IF($H72=ER72,$D$8,0)</f>
        <v>0</v>
      </c>
      <c r="ET72" s="135"/>
      <c r="EU72" s="141"/>
      <c r="EV72" s="133">
        <f>IF($H72=EU72,$D$8,0)</f>
        <v>0</v>
      </c>
      <c r="EW72" s="135"/>
      <c r="EX72" s="141"/>
      <c r="EY72" s="133">
        <f>IF($H72=EX72,$D$8,0)</f>
        <v>0</v>
      </c>
      <c r="EZ72" s="135"/>
      <c r="FA72" s="141"/>
      <c r="FB72" s="133">
        <f>IF($H72=FA72,$D$8,0)</f>
        <v>0</v>
      </c>
      <c r="FC72" s="135"/>
    </row>
    <row r="73" spans="6:159" s="73" customFormat="1" ht="15" customHeight="1" x14ac:dyDescent="0.3">
      <c r="F73" s="615"/>
      <c r="G73" s="166" t="s">
        <v>280</v>
      </c>
      <c r="H73" s="177" t="str">
        <f>IF(SUM(Resultados!$Q$34:$Q$37)=12,Resultados!O35,G73)</f>
        <v>2º Grupo E</v>
      </c>
      <c r="J73" s="146"/>
      <c r="K73" s="145">
        <f>IF($H73=J73,$D$9,0)</f>
        <v>0</v>
      </c>
      <c r="M73" s="141"/>
      <c r="N73" s="133">
        <f>IF($H73=M73,$D$9,0)</f>
        <v>0</v>
      </c>
      <c r="O73" s="135"/>
      <c r="P73" s="141"/>
      <c r="Q73" s="133">
        <f>IF($H73=P73,$D$9,0)</f>
        <v>0</v>
      </c>
      <c r="R73" s="135"/>
      <c r="S73" s="141"/>
      <c r="T73" s="133">
        <f>IF($H73=S73,$D$9,0)</f>
        <v>0</v>
      </c>
      <c r="U73" s="135"/>
      <c r="V73" s="141"/>
      <c r="W73" s="133">
        <f>IF($H73=V73,$D$9,0)</f>
        <v>0</v>
      </c>
      <c r="X73" s="135"/>
      <c r="Y73" s="141"/>
      <c r="Z73" s="133">
        <f>IF($H73=Y73,$D$9,0)</f>
        <v>0</v>
      </c>
      <c r="AA73" s="135"/>
      <c r="AB73" s="141"/>
      <c r="AC73" s="133">
        <f>IF($H73=AB73,$D$9,0)</f>
        <v>0</v>
      </c>
      <c r="AD73" s="135"/>
      <c r="AE73" s="141"/>
      <c r="AF73" s="133">
        <f>IF($H73=AE73,$D$9,0)</f>
        <v>0</v>
      </c>
      <c r="AG73" s="135"/>
      <c r="AH73" s="141"/>
      <c r="AI73" s="133">
        <f>IF($H73=AH73,$D$9,0)</f>
        <v>0</v>
      </c>
      <c r="AJ73" s="135"/>
      <c r="AK73" s="141"/>
      <c r="AL73" s="133">
        <f>IF($H73=AK73,$D$9,0)</f>
        <v>0</v>
      </c>
      <c r="AM73" s="135"/>
      <c r="AN73" s="141"/>
      <c r="AO73" s="133">
        <f>IF($H73=AN73,$D$9,0)</f>
        <v>0</v>
      </c>
      <c r="AP73" s="135"/>
      <c r="AQ73" s="141"/>
      <c r="AR73" s="133">
        <f>IF($H73=AQ73,$D$9,0)</f>
        <v>0</v>
      </c>
      <c r="AS73" s="135"/>
      <c r="AT73" s="141"/>
      <c r="AU73" s="133">
        <f>IF($H73=AT73,$D$9,0)</f>
        <v>0</v>
      </c>
      <c r="AV73" s="135"/>
      <c r="AW73" s="141"/>
      <c r="AX73" s="133">
        <f>IF($H73=AW73,$D$9,0)</f>
        <v>0</v>
      </c>
      <c r="AY73" s="135"/>
      <c r="AZ73" s="141"/>
      <c r="BA73" s="133">
        <f>IF($H73=AZ73,$D$9,0)</f>
        <v>0</v>
      </c>
      <c r="BB73" s="135"/>
      <c r="BC73" s="141"/>
      <c r="BD73" s="133">
        <f>IF($H73=BC73,$D$9,0)</f>
        <v>0</v>
      </c>
      <c r="BE73" s="135"/>
      <c r="BF73" s="141"/>
      <c r="BG73" s="133">
        <f>IF($H73=BF73,$D$9,0)</f>
        <v>0</v>
      </c>
      <c r="BH73" s="135"/>
      <c r="BI73" s="141"/>
      <c r="BJ73" s="133">
        <f>IF($H73=BI73,$D$9,0)</f>
        <v>0</v>
      </c>
      <c r="BK73" s="135"/>
      <c r="BL73" s="141"/>
      <c r="BM73" s="133">
        <f>IF($H73=BL73,$D$9,0)</f>
        <v>0</v>
      </c>
      <c r="BN73" s="135"/>
      <c r="BO73" s="141"/>
      <c r="BP73" s="133">
        <f>IF($H73=BO73,$D$9,0)</f>
        <v>0</v>
      </c>
      <c r="BQ73" s="135"/>
      <c r="BR73" s="141"/>
      <c r="BS73" s="133">
        <f>IF($H73=BR73,$D$9,0)</f>
        <v>0</v>
      </c>
      <c r="BT73" s="135"/>
      <c r="BU73" s="141"/>
      <c r="BV73" s="133">
        <f>IF($H73=BU73,$D$9,0)</f>
        <v>0</v>
      </c>
      <c r="BW73" s="135"/>
      <c r="BX73" s="141"/>
      <c r="BY73" s="133">
        <f>IF($H73=BX73,$D$9,0)</f>
        <v>0</v>
      </c>
      <c r="BZ73" s="135"/>
      <c r="CA73" s="141"/>
      <c r="CB73" s="133">
        <f>IF($H73=CA73,$D$9,0)</f>
        <v>0</v>
      </c>
      <c r="CC73" s="135"/>
      <c r="CD73" s="141"/>
      <c r="CE73" s="133">
        <f>IF($H73=CD73,$D$9,0)</f>
        <v>0</v>
      </c>
      <c r="CF73" s="135"/>
      <c r="CG73" s="141"/>
      <c r="CH73" s="133">
        <f>IF($H73=CG73,$D$9,0)</f>
        <v>0</v>
      </c>
      <c r="CI73" s="135"/>
      <c r="CJ73" s="141"/>
      <c r="CK73" s="133">
        <f>IF($H73=CJ73,$D$9,0)</f>
        <v>0</v>
      </c>
      <c r="CL73" s="135"/>
      <c r="CM73" s="141"/>
      <c r="CN73" s="133">
        <f>IF($H73=CM73,$D$9,0)</f>
        <v>0</v>
      </c>
      <c r="CO73" s="135"/>
      <c r="CP73" s="141"/>
      <c r="CQ73" s="133">
        <f>IF($H73=CP73,$D$9,0)</f>
        <v>0</v>
      </c>
      <c r="CR73" s="135"/>
      <c r="CS73" s="141"/>
      <c r="CT73" s="133">
        <f>IF($H73=CS73,$D$9,0)</f>
        <v>0</v>
      </c>
      <c r="CU73" s="135"/>
      <c r="CV73" s="141"/>
      <c r="CW73" s="133">
        <f>IF($H73=CV73,$D$9,0)</f>
        <v>0</v>
      </c>
      <c r="CX73" s="135"/>
      <c r="CY73" s="141"/>
      <c r="CZ73" s="133">
        <f>IF($H73=CY73,$D$9,0)</f>
        <v>0</v>
      </c>
      <c r="DA73" s="135"/>
      <c r="DB73" s="141"/>
      <c r="DC73" s="133">
        <f>IF($H73=DB73,$D$9,0)</f>
        <v>0</v>
      </c>
      <c r="DD73" s="135"/>
      <c r="DE73" s="141"/>
      <c r="DF73" s="133">
        <f>IF($H73=DE73,$D$9,0)</f>
        <v>0</v>
      </c>
      <c r="DG73" s="135"/>
      <c r="DH73" s="141"/>
      <c r="DI73" s="133">
        <f>IF($H73=DH73,$D$9,0)</f>
        <v>0</v>
      </c>
      <c r="DJ73" s="135"/>
      <c r="DK73" s="141"/>
      <c r="DL73" s="133">
        <f>IF($H73=DK73,$D$9,0)</f>
        <v>0</v>
      </c>
      <c r="DM73" s="135"/>
      <c r="DN73" s="141"/>
      <c r="DO73" s="133">
        <f>IF($H73=DN73,$D$9,0)</f>
        <v>0</v>
      </c>
      <c r="DP73" s="135"/>
      <c r="DQ73" s="141"/>
      <c r="DR73" s="133">
        <f>IF($H73=DQ73,$D$9,0)</f>
        <v>0</v>
      </c>
      <c r="DS73" s="135"/>
      <c r="DT73" s="141"/>
      <c r="DU73" s="133">
        <f>IF($H73=DT73,$D$9,0)</f>
        <v>0</v>
      </c>
      <c r="DV73" s="135"/>
      <c r="DW73" s="141"/>
      <c r="DX73" s="133">
        <f>IF($H73=DW73,$D$9,0)</f>
        <v>0</v>
      </c>
      <c r="DY73" s="135"/>
      <c r="DZ73" s="141"/>
      <c r="EA73" s="133">
        <f>IF($H73=DZ73,$D$9,0)</f>
        <v>0</v>
      </c>
      <c r="EB73" s="135"/>
      <c r="EC73" s="141"/>
      <c r="ED73" s="133">
        <f>IF($H73=EC73,$D$9,0)</f>
        <v>0</v>
      </c>
      <c r="EE73" s="135"/>
      <c r="EF73" s="141"/>
      <c r="EG73" s="133">
        <f>IF($H73=EF73,$D$9,0)</f>
        <v>0</v>
      </c>
      <c r="EH73" s="135"/>
      <c r="EI73" s="141"/>
      <c r="EJ73" s="133">
        <f>IF($H73=EI73,$D$9,0)</f>
        <v>0</v>
      </c>
      <c r="EK73" s="135"/>
      <c r="EL73" s="141"/>
      <c r="EM73" s="133">
        <f>IF($H73=EL73,$D$9,0)</f>
        <v>0</v>
      </c>
      <c r="EN73" s="135"/>
      <c r="EO73" s="141"/>
      <c r="EP73" s="133">
        <f>IF($H73=EO73,$D$9,0)</f>
        <v>0</v>
      </c>
      <c r="EQ73" s="135"/>
      <c r="ER73" s="141"/>
      <c r="ES73" s="133">
        <f>IF($H73=ER73,$D$9,0)</f>
        <v>0</v>
      </c>
      <c r="ET73" s="135"/>
      <c r="EU73" s="141"/>
      <c r="EV73" s="133">
        <f>IF($H73=EU73,$D$9,0)</f>
        <v>0</v>
      </c>
      <c r="EW73" s="135"/>
      <c r="EX73" s="141"/>
      <c r="EY73" s="133">
        <f>IF($H73=EX73,$D$9,0)</f>
        <v>0</v>
      </c>
      <c r="EZ73" s="135"/>
      <c r="FA73" s="141"/>
      <c r="FB73" s="133">
        <f>IF($H73=FA73,$D$9,0)</f>
        <v>0</v>
      </c>
      <c r="FC73" s="135"/>
    </row>
    <row r="74" spans="6:159" s="73" customFormat="1" ht="15" customHeight="1" x14ac:dyDescent="0.3">
      <c r="F74" s="615"/>
      <c r="G74" s="166" t="s">
        <v>281</v>
      </c>
      <c r="H74" s="177" t="str">
        <f>IF(SUM(Resultados!$Q$34:$Q$37)=12,Resultados!O36,G74)</f>
        <v>3º Grupo E</v>
      </c>
      <c r="J74" s="146"/>
      <c r="K74" s="145">
        <f>IF($H74=J74,$D$10,0)</f>
        <v>0</v>
      </c>
      <c r="M74" s="141"/>
      <c r="N74" s="133">
        <f>IF($H74=M74,$D$10,0)</f>
        <v>0</v>
      </c>
      <c r="O74" s="135"/>
      <c r="P74" s="141"/>
      <c r="Q74" s="133">
        <f>IF($H74=P74,$D$10,0)</f>
        <v>0</v>
      </c>
      <c r="R74" s="135"/>
      <c r="S74" s="141"/>
      <c r="T74" s="133">
        <f>IF($H74=S74,$D$10,0)</f>
        <v>0</v>
      </c>
      <c r="U74" s="135"/>
      <c r="V74" s="141"/>
      <c r="W74" s="133">
        <f>IF($H74=V74,$D$10,0)</f>
        <v>0</v>
      </c>
      <c r="X74" s="135"/>
      <c r="Y74" s="141"/>
      <c r="Z74" s="133">
        <f>IF($H74=Y74,$D$10,0)</f>
        <v>0</v>
      </c>
      <c r="AA74" s="135"/>
      <c r="AB74" s="141"/>
      <c r="AC74" s="133">
        <f>IF($H74=AB74,$D$10,0)</f>
        <v>0</v>
      </c>
      <c r="AD74" s="135"/>
      <c r="AE74" s="141"/>
      <c r="AF74" s="133">
        <f>IF($H74=AE74,$D$10,0)</f>
        <v>0</v>
      </c>
      <c r="AG74" s="135"/>
      <c r="AH74" s="141"/>
      <c r="AI74" s="133">
        <f>IF($H74=AH74,$D$10,0)</f>
        <v>0</v>
      </c>
      <c r="AJ74" s="135"/>
      <c r="AK74" s="141"/>
      <c r="AL74" s="133">
        <f>IF($H74=AK74,$D$10,0)</f>
        <v>0</v>
      </c>
      <c r="AM74" s="135"/>
      <c r="AN74" s="141"/>
      <c r="AO74" s="133">
        <f>IF($H74=AN74,$D$10,0)</f>
        <v>0</v>
      </c>
      <c r="AP74" s="135"/>
      <c r="AQ74" s="141"/>
      <c r="AR74" s="133">
        <f>IF($H74=AQ74,$D$10,0)</f>
        <v>0</v>
      </c>
      <c r="AS74" s="135"/>
      <c r="AT74" s="141"/>
      <c r="AU74" s="133">
        <f>IF($H74=AT74,$D$10,0)</f>
        <v>0</v>
      </c>
      <c r="AV74" s="135"/>
      <c r="AW74" s="141"/>
      <c r="AX74" s="133">
        <f>IF($H74=AW74,$D$10,0)</f>
        <v>0</v>
      </c>
      <c r="AY74" s="135"/>
      <c r="AZ74" s="141"/>
      <c r="BA74" s="133">
        <f>IF($H74=AZ74,$D$10,0)</f>
        <v>0</v>
      </c>
      <c r="BB74" s="135"/>
      <c r="BC74" s="141"/>
      <c r="BD74" s="133">
        <f>IF($H74=BC74,$D$10,0)</f>
        <v>0</v>
      </c>
      <c r="BE74" s="135"/>
      <c r="BF74" s="141"/>
      <c r="BG74" s="133">
        <f>IF($H74=BF74,$D$10,0)</f>
        <v>0</v>
      </c>
      <c r="BH74" s="135"/>
      <c r="BI74" s="141"/>
      <c r="BJ74" s="133">
        <f>IF($H74=BI74,$D$10,0)</f>
        <v>0</v>
      </c>
      <c r="BK74" s="135"/>
      <c r="BL74" s="141"/>
      <c r="BM74" s="133">
        <f>IF($H74=BL74,$D$10,0)</f>
        <v>0</v>
      </c>
      <c r="BN74" s="135"/>
      <c r="BO74" s="141"/>
      <c r="BP74" s="133">
        <f>IF($H74=BO74,$D$10,0)</f>
        <v>0</v>
      </c>
      <c r="BQ74" s="135"/>
      <c r="BR74" s="141"/>
      <c r="BS74" s="133">
        <f>IF($H74=BR74,$D$10,0)</f>
        <v>0</v>
      </c>
      <c r="BT74" s="135"/>
      <c r="BU74" s="141"/>
      <c r="BV74" s="133">
        <f>IF($H74=BU74,$D$10,0)</f>
        <v>0</v>
      </c>
      <c r="BW74" s="135"/>
      <c r="BX74" s="141"/>
      <c r="BY74" s="133">
        <f>IF($H74=BX74,$D$10,0)</f>
        <v>0</v>
      </c>
      <c r="BZ74" s="135"/>
      <c r="CA74" s="141"/>
      <c r="CB74" s="133">
        <f>IF($H74=CA74,$D$10,0)</f>
        <v>0</v>
      </c>
      <c r="CC74" s="135"/>
      <c r="CD74" s="141"/>
      <c r="CE74" s="133">
        <f>IF($H74=CD74,$D$10,0)</f>
        <v>0</v>
      </c>
      <c r="CF74" s="135"/>
      <c r="CG74" s="141"/>
      <c r="CH74" s="133">
        <f>IF($H74=CG74,$D$10,0)</f>
        <v>0</v>
      </c>
      <c r="CI74" s="135"/>
      <c r="CJ74" s="141"/>
      <c r="CK74" s="133">
        <f>IF($H74=CJ74,$D$10,0)</f>
        <v>0</v>
      </c>
      <c r="CL74" s="135"/>
      <c r="CM74" s="141"/>
      <c r="CN74" s="133">
        <f>IF($H74=CM74,$D$10,0)</f>
        <v>0</v>
      </c>
      <c r="CO74" s="135"/>
      <c r="CP74" s="141"/>
      <c r="CQ74" s="133">
        <f>IF($H74=CP74,$D$10,0)</f>
        <v>0</v>
      </c>
      <c r="CR74" s="135"/>
      <c r="CS74" s="141"/>
      <c r="CT74" s="133">
        <f>IF($H74=CS74,$D$10,0)</f>
        <v>0</v>
      </c>
      <c r="CU74" s="135"/>
      <c r="CV74" s="141"/>
      <c r="CW74" s="133">
        <f>IF($H74=CV74,$D$10,0)</f>
        <v>0</v>
      </c>
      <c r="CX74" s="135"/>
      <c r="CY74" s="141"/>
      <c r="CZ74" s="133">
        <f>IF($H74=CY74,$D$10,0)</f>
        <v>0</v>
      </c>
      <c r="DA74" s="135"/>
      <c r="DB74" s="141"/>
      <c r="DC74" s="133">
        <f>IF($H74=DB74,$D$10,0)</f>
        <v>0</v>
      </c>
      <c r="DD74" s="135"/>
      <c r="DE74" s="141"/>
      <c r="DF74" s="133">
        <f>IF($H74=DE74,$D$10,0)</f>
        <v>0</v>
      </c>
      <c r="DG74" s="135"/>
      <c r="DH74" s="141"/>
      <c r="DI74" s="133">
        <f>IF($H74=DH74,$D$10,0)</f>
        <v>0</v>
      </c>
      <c r="DJ74" s="135"/>
      <c r="DK74" s="141"/>
      <c r="DL74" s="133">
        <f>IF($H74=DK74,$D$10,0)</f>
        <v>0</v>
      </c>
      <c r="DM74" s="135"/>
      <c r="DN74" s="141"/>
      <c r="DO74" s="133">
        <f>IF($H74=DN74,$D$10,0)</f>
        <v>0</v>
      </c>
      <c r="DP74" s="135"/>
      <c r="DQ74" s="141"/>
      <c r="DR74" s="133">
        <f>IF($H74=DQ74,$D$10,0)</f>
        <v>0</v>
      </c>
      <c r="DS74" s="135"/>
      <c r="DT74" s="141"/>
      <c r="DU74" s="133">
        <f>IF($H74=DT74,$D$10,0)</f>
        <v>0</v>
      </c>
      <c r="DV74" s="135"/>
      <c r="DW74" s="141"/>
      <c r="DX74" s="133">
        <f>IF($H74=DW74,$D$10,0)</f>
        <v>0</v>
      </c>
      <c r="DY74" s="135"/>
      <c r="DZ74" s="141"/>
      <c r="EA74" s="133">
        <f>IF($H74=DZ74,$D$10,0)</f>
        <v>0</v>
      </c>
      <c r="EB74" s="135"/>
      <c r="EC74" s="141"/>
      <c r="ED74" s="133">
        <f>IF($H74=EC74,$D$10,0)</f>
        <v>0</v>
      </c>
      <c r="EE74" s="135"/>
      <c r="EF74" s="141"/>
      <c r="EG74" s="133">
        <f>IF($H74=EF74,$D$10,0)</f>
        <v>0</v>
      </c>
      <c r="EH74" s="135"/>
      <c r="EI74" s="141"/>
      <c r="EJ74" s="133">
        <f>IF($H74=EI74,$D$10,0)</f>
        <v>0</v>
      </c>
      <c r="EK74" s="135"/>
      <c r="EL74" s="141"/>
      <c r="EM74" s="133">
        <f>IF($H74=EL74,$D$10,0)</f>
        <v>0</v>
      </c>
      <c r="EN74" s="135"/>
      <c r="EO74" s="141"/>
      <c r="EP74" s="133">
        <f>IF($H74=EO74,$D$10,0)</f>
        <v>0</v>
      </c>
      <c r="EQ74" s="135"/>
      <c r="ER74" s="141"/>
      <c r="ES74" s="133">
        <f>IF($H74=ER74,$D$10,0)</f>
        <v>0</v>
      </c>
      <c r="ET74" s="135"/>
      <c r="EU74" s="141"/>
      <c r="EV74" s="133">
        <f>IF($H74=EU74,$D$10,0)</f>
        <v>0</v>
      </c>
      <c r="EW74" s="135"/>
      <c r="EX74" s="141"/>
      <c r="EY74" s="133">
        <f>IF($H74=EX74,$D$10,0)</f>
        <v>0</v>
      </c>
      <c r="EZ74" s="135"/>
      <c r="FA74" s="141"/>
      <c r="FB74" s="133">
        <f>IF($H74=FA74,$D$10,0)</f>
        <v>0</v>
      </c>
      <c r="FC74" s="135"/>
    </row>
    <row r="75" spans="6:159" s="73" customFormat="1" ht="15" customHeight="1" x14ac:dyDescent="0.3">
      <c r="F75" s="615"/>
      <c r="G75" s="166" t="s">
        <v>282</v>
      </c>
      <c r="H75" s="177" t="str">
        <f>IF(SUM(Resultados!$Q$34:$Q$37)=12,Resultados!O37,G75)</f>
        <v>4º Grupo E</v>
      </c>
      <c r="J75" s="146"/>
      <c r="K75" s="145">
        <f>IF($H75=J75,$D$11,0)</f>
        <v>0</v>
      </c>
      <c r="M75" s="141"/>
      <c r="N75" s="133">
        <f>IF($H75=M75,$D$11,0)</f>
        <v>0</v>
      </c>
      <c r="O75" s="135"/>
      <c r="P75" s="141"/>
      <c r="Q75" s="133">
        <f>IF($H75=P75,$D$11,0)</f>
        <v>0</v>
      </c>
      <c r="R75" s="135"/>
      <c r="S75" s="141"/>
      <c r="T75" s="133">
        <f>IF($H75=S75,$D$11,0)</f>
        <v>0</v>
      </c>
      <c r="U75" s="135"/>
      <c r="V75" s="141"/>
      <c r="W75" s="133">
        <f>IF($H75=V75,$D$11,0)</f>
        <v>0</v>
      </c>
      <c r="X75" s="135"/>
      <c r="Y75" s="141"/>
      <c r="Z75" s="133">
        <f>IF($H75=Y75,$D$11,0)</f>
        <v>0</v>
      </c>
      <c r="AA75" s="135"/>
      <c r="AB75" s="141"/>
      <c r="AC75" s="133">
        <f>IF($H75=AB75,$D$11,0)</f>
        <v>0</v>
      </c>
      <c r="AD75" s="135"/>
      <c r="AE75" s="141"/>
      <c r="AF75" s="133">
        <f>IF($H75=AE75,$D$11,0)</f>
        <v>0</v>
      </c>
      <c r="AG75" s="135"/>
      <c r="AH75" s="141"/>
      <c r="AI75" s="133">
        <f>IF($H75=AH75,$D$11,0)</f>
        <v>0</v>
      </c>
      <c r="AJ75" s="135"/>
      <c r="AK75" s="141"/>
      <c r="AL75" s="133">
        <f>IF($H75=AK75,$D$11,0)</f>
        <v>0</v>
      </c>
      <c r="AM75" s="135"/>
      <c r="AN75" s="141"/>
      <c r="AO75" s="133">
        <f>IF($H75=AN75,$D$11,0)</f>
        <v>0</v>
      </c>
      <c r="AP75" s="135"/>
      <c r="AQ75" s="141"/>
      <c r="AR75" s="133">
        <f>IF($H75=AQ75,$D$11,0)</f>
        <v>0</v>
      </c>
      <c r="AS75" s="135"/>
      <c r="AT75" s="141"/>
      <c r="AU75" s="133">
        <f>IF($H75=AT75,$D$11,0)</f>
        <v>0</v>
      </c>
      <c r="AV75" s="135"/>
      <c r="AW75" s="141"/>
      <c r="AX75" s="133">
        <f>IF($H75=AW75,$D$11,0)</f>
        <v>0</v>
      </c>
      <c r="AY75" s="135"/>
      <c r="AZ75" s="141"/>
      <c r="BA75" s="133">
        <f>IF($H75=AZ75,$D$11,0)</f>
        <v>0</v>
      </c>
      <c r="BB75" s="135"/>
      <c r="BC75" s="141"/>
      <c r="BD75" s="133">
        <f>IF($H75=BC75,$D$11,0)</f>
        <v>0</v>
      </c>
      <c r="BE75" s="135"/>
      <c r="BF75" s="141"/>
      <c r="BG75" s="133">
        <f>IF($H75=BF75,$D$11,0)</f>
        <v>0</v>
      </c>
      <c r="BH75" s="135"/>
      <c r="BI75" s="141"/>
      <c r="BJ75" s="133">
        <f>IF($H75=BI75,$D$11,0)</f>
        <v>0</v>
      </c>
      <c r="BK75" s="135"/>
      <c r="BL75" s="141"/>
      <c r="BM75" s="133">
        <f>IF($H75=BL75,$D$11,0)</f>
        <v>0</v>
      </c>
      <c r="BN75" s="135"/>
      <c r="BO75" s="141"/>
      <c r="BP75" s="133">
        <f>IF($H75=BO75,$D$11,0)</f>
        <v>0</v>
      </c>
      <c r="BQ75" s="135"/>
      <c r="BR75" s="141"/>
      <c r="BS75" s="133">
        <f>IF($H75=BR75,$D$11,0)</f>
        <v>0</v>
      </c>
      <c r="BT75" s="135"/>
      <c r="BU75" s="141"/>
      <c r="BV75" s="133">
        <f>IF($H75=BU75,$D$11,0)</f>
        <v>0</v>
      </c>
      <c r="BW75" s="135"/>
      <c r="BX75" s="141"/>
      <c r="BY75" s="133">
        <f>IF($H75=BX75,$D$11,0)</f>
        <v>0</v>
      </c>
      <c r="BZ75" s="135"/>
      <c r="CA75" s="141"/>
      <c r="CB75" s="133">
        <f>IF($H75=CA75,$D$11,0)</f>
        <v>0</v>
      </c>
      <c r="CC75" s="135"/>
      <c r="CD75" s="141"/>
      <c r="CE75" s="133">
        <f>IF($H75=CD75,$D$11,0)</f>
        <v>0</v>
      </c>
      <c r="CF75" s="135"/>
      <c r="CG75" s="141"/>
      <c r="CH75" s="133">
        <f>IF($H75=CG75,$D$11,0)</f>
        <v>0</v>
      </c>
      <c r="CI75" s="135"/>
      <c r="CJ75" s="141"/>
      <c r="CK75" s="133">
        <f>IF($H75=CJ75,$D$11,0)</f>
        <v>0</v>
      </c>
      <c r="CL75" s="135"/>
      <c r="CM75" s="141"/>
      <c r="CN75" s="133">
        <f>IF($H75=CM75,$D$11,0)</f>
        <v>0</v>
      </c>
      <c r="CO75" s="135"/>
      <c r="CP75" s="141"/>
      <c r="CQ75" s="133">
        <f>IF($H75=CP75,$D$11,0)</f>
        <v>0</v>
      </c>
      <c r="CR75" s="135"/>
      <c r="CS75" s="141"/>
      <c r="CT75" s="133">
        <f>IF($H75=CS75,$D$11,0)</f>
        <v>0</v>
      </c>
      <c r="CU75" s="135"/>
      <c r="CV75" s="141"/>
      <c r="CW75" s="133">
        <f>IF($H75=CV75,$D$11,0)</f>
        <v>0</v>
      </c>
      <c r="CX75" s="135"/>
      <c r="CY75" s="141"/>
      <c r="CZ75" s="133">
        <f>IF($H75=CY75,$D$11,0)</f>
        <v>0</v>
      </c>
      <c r="DA75" s="135"/>
      <c r="DB75" s="141"/>
      <c r="DC75" s="133">
        <f>IF($H75=DB75,$D$11,0)</f>
        <v>0</v>
      </c>
      <c r="DD75" s="135"/>
      <c r="DE75" s="141"/>
      <c r="DF75" s="133">
        <f>IF($H75=DE75,$D$11,0)</f>
        <v>0</v>
      </c>
      <c r="DG75" s="135"/>
      <c r="DH75" s="141"/>
      <c r="DI75" s="133">
        <f>IF($H75=DH75,$D$11,0)</f>
        <v>0</v>
      </c>
      <c r="DJ75" s="135"/>
      <c r="DK75" s="141"/>
      <c r="DL75" s="133">
        <f>IF($H75=DK75,$D$11,0)</f>
        <v>0</v>
      </c>
      <c r="DM75" s="135"/>
      <c r="DN75" s="141"/>
      <c r="DO75" s="133">
        <f>IF($H75=DN75,$D$11,0)</f>
        <v>0</v>
      </c>
      <c r="DP75" s="135"/>
      <c r="DQ75" s="141"/>
      <c r="DR75" s="133">
        <f>IF($H75=DQ75,$D$11,0)</f>
        <v>0</v>
      </c>
      <c r="DS75" s="135"/>
      <c r="DT75" s="141"/>
      <c r="DU75" s="133">
        <f>IF($H75=DT75,$D$11,0)</f>
        <v>0</v>
      </c>
      <c r="DV75" s="135"/>
      <c r="DW75" s="141"/>
      <c r="DX75" s="133">
        <f>IF($H75=DW75,$D$11,0)</f>
        <v>0</v>
      </c>
      <c r="DY75" s="135"/>
      <c r="DZ75" s="141"/>
      <c r="EA75" s="133">
        <f>IF($H75=DZ75,$D$11,0)</f>
        <v>0</v>
      </c>
      <c r="EB75" s="135"/>
      <c r="EC75" s="141"/>
      <c r="ED75" s="133">
        <f>IF($H75=EC75,$D$11,0)</f>
        <v>0</v>
      </c>
      <c r="EE75" s="135"/>
      <c r="EF75" s="141"/>
      <c r="EG75" s="133">
        <f>IF($H75=EF75,$D$11,0)</f>
        <v>0</v>
      </c>
      <c r="EH75" s="135"/>
      <c r="EI75" s="141"/>
      <c r="EJ75" s="133">
        <f>IF($H75=EI75,$D$11,0)</f>
        <v>0</v>
      </c>
      <c r="EK75" s="135"/>
      <c r="EL75" s="141"/>
      <c r="EM75" s="133">
        <f>IF($H75=EL75,$D$11,0)</f>
        <v>0</v>
      </c>
      <c r="EN75" s="135"/>
      <c r="EO75" s="141"/>
      <c r="EP75" s="133">
        <f>IF($H75=EO75,$D$11,0)</f>
        <v>0</v>
      </c>
      <c r="EQ75" s="135"/>
      <c r="ER75" s="141"/>
      <c r="ES75" s="133">
        <f>IF($H75=ER75,$D$11,0)</f>
        <v>0</v>
      </c>
      <c r="ET75" s="135"/>
      <c r="EU75" s="141"/>
      <c r="EV75" s="133">
        <f>IF($H75=EU75,$D$11,0)</f>
        <v>0</v>
      </c>
      <c r="EW75" s="135"/>
      <c r="EX75" s="141"/>
      <c r="EY75" s="133">
        <f>IF($H75=EX75,$D$11,0)</f>
        <v>0</v>
      </c>
      <c r="EZ75" s="135"/>
      <c r="FA75" s="141"/>
      <c r="FB75" s="133">
        <f>IF($H75=FA75,$D$11,0)</f>
        <v>0</v>
      </c>
      <c r="FC75" s="135"/>
    </row>
    <row r="76" spans="6:159" s="73" customFormat="1" ht="15" customHeight="1" x14ac:dyDescent="0.3">
      <c r="F76" s="616" t="s">
        <v>5</v>
      </c>
      <c r="G76" s="166" t="s">
        <v>283</v>
      </c>
      <c r="H76" s="177" t="str">
        <f>IF(SUM(Resultados!$Q$41:$Q$44)=12,Resultados!O41,G76)</f>
        <v>1º Grupo F</v>
      </c>
      <c r="J76" s="146"/>
      <c r="K76" s="145">
        <f>IF($H76=J76,$D$8,0)</f>
        <v>0</v>
      </c>
      <c r="M76" s="141"/>
      <c r="N76" s="133">
        <f>IF($H76=M76,$D$8,0)</f>
        <v>0</v>
      </c>
      <c r="O76" s="135"/>
      <c r="P76" s="141"/>
      <c r="Q76" s="133">
        <f>IF($H76=P76,$D$8,0)</f>
        <v>0</v>
      </c>
      <c r="R76" s="135"/>
      <c r="S76" s="141"/>
      <c r="T76" s="133">
        <f>IF($H76=S76,$D$8,0)</f>
        <v>0</v>
      </c>
      <c r="U76" s="135"/>
      <c r="V76" s="141"/>
      <c r="W76" s="133">
        <f>IF($H76=V76,$D$8,0)</f>
        <v>0</v>
      </c>
      <c r="X76" s="135"/>
      <c r="Y76" s="141"/>
      <c r="Z76" s="133">
        <f>IF($H76=Y76,$D$8,0)</f>
        <v>0</v>
      </c>
      <c r="AA76" s="135"/>
      <c r="AB76" s="141"/>
      <c r="AC76" s="133">
        <f>IF($H76=AB76,$D$8,0)</f>
        <v>0</v>
      </c>
      <c r="AD76" s="135"/>
      <c r="AE76" s="141"/>
      <c r="AF76" s="133">
        <f>IF($H76=AE76,$D$8,0)</f>
        <v>0</v>
      </c>
      <c r="AG76" s="135"/>
      <c r="AH76" s="141"/>
      <c r="AI76" s="133">
        <f>IF($H76=AH76,$D$8,0)</f>
        <v>0</v>
      </c>
      <c r="AJ76" s="135"/>
      <c r="AK76" s="141"/>
      <c r="AL76" s="133">
        <f>IF($H76=AK76,$D$8,0)</f>
        <v>0</v>
      </c>
      <c r="AM76" s="135"/>
      <c r="AN76" s="141"/>
      <c r="AO76" s="133">
        <f>IF($H76=AN76,$D$8,0)</f>
        <v>0</v>
      </c>
      <c r="AP76" s="135"/>
      <c r="AQ76" s="141"/>
      <c r="AR76" s="133">
        <f>IF($H76=AQ76,$D$8,0)</f>
        <v>0</v>
      </c>
      <c r="AS76" s="135"/>
      <c r="AT76" s="141"/>
      <c r="AU76" s="133">
        <f>IF($H76=AT76,$D$8,0)</f>
        <v>0</v>
      </c>
      <c r="AV76" s="135"/>
      <c r="AW76" s="141"/>
      <c r="AX76" s="133">
        <f>IF($H76=AW76,$D$8,0)</f>
        <v>0</v>
      </c>
      <c r="AY76" s="135"/>
      <c r="AZ76" s="141"/>
      <c r="BA76" s="133">
        <f>IF($H76=AZ76,$D$8,0)</f>
        <v>0</v>
      </c>
      <c r="BB76" s="135"/>
      <c r="BC76" s="141"/>
      <c r="BD76" s="133">
        <f>IF($H76=BC76,$D$8,0)</f>
        <v>0</v>
      </c>
      <c r="BE76" s="135"/>
      <c r="BF76" s="141"/>
      <c r="BG76" s="133">
        <f>IF($H76=BF76,$D$8,0)</f>
        <v>0</v>
      </c>
      <c r="BH76" s="135"/>
      <c r="BI76" s="141"/>
      <c r="BJ76" s="133">
        <f>IF($H76=BI76,$D$8,0)</f>
        <v>0</v>
      </c>
      <c r="BK76" s="135"/>
      <c r="BL76" s="141"/>
      <c r="BM76" s="133">
        <f>IF($H76=BL76,$D$8,0)</f>
        <v>0</v>
      </c>
      <c r="BN76" s="135"/>
      <c r="BO76" s="141"/>
      <c r="BP76" s="133">
        <f>IF($H76=BO76,$D$8,0)</f>
        <v>0</v>
      </c>
      <c r="BQ76" s="135"/>
      <c r="BR76" s="141"/>
      <c r="BS76" s="133">
        <f>IF($H76=BR76,$D$8,0)</f>
        <v>0</v>
      </c>
      <c r="BT76" s="135"/>
      <c r="BU76" s="141"/>
      <c r="BV76" s="133">
        <f>IF($H76=BU76,$D$8,0)</f>
        <v>0</v>
      </c>
      <c r="BW76" s="135"/>
      <c r="BX76" s="141"/>
      <c r="BY76" s="133">
        <f>IF($H76=BX76,$D$8,0)</f>
        <v>0</v>
      </c>
      <c r="BZ76" s="135"/>
      <c r="CA76" s="141"/>
      <c r="CB76" s="133">
        <f>IF($H76=CA76,$D$8,0)</f>
        <v>0</v>
      </c>
      <c r="CC76" s="135"/>
      <c r="CD76" s="141"/>
      <c r="CE76" s="133">
        <f>IF($H76=CD76,$D$8,0)</f>
        <v>0</v>
      </c>
      <c r="CF76" s="135"/>
      <c r="CG76" s="141"/>
      <c r="CH76" s="133">
        <f>IF($H76=CG76,$D$8,0)</f>
        <v>0</v>
      </c>
      <c r="CI76" s="135"/>
      <c r="CJ76" s="141"/>
      <c r="CK76" s="133">
        <f>IF($H76=CJ76,$D$8,0)</f>
        <v>0</v>
      </c>
      <c r="CL76" s="135"/>
      <c r="CM76" s="141"/>
      <c r="CN76" s="133">
        <f>IF($H76=CM76,$D$8,0)</f>
        <v>0</v>
      </c>
      <c r="CO76" s="135"/>
      <c r="CP76" s="141"/>
      <c r="CQ76" s="133">
        <f>IF($H76=CP76,$D$8,0)</f>
        <v>0</v>
      </c>
      <c r="CR76" s="135"/>
      <c r="CS76" s="141"/>
      <c r="CT76" s="133">
        <f>IF($H76=CS76,$D$8,0)</f>
        <v>0</v>
      </c>
      <c r="CU76" s="135"/>
      <c r="CV76" s="141"/>
      <c r="CW76" s="133">
        <f>IF($H76=CV76,$D$8,0)</f>
        <v>0</v>
      </c>
      <c r="CX76" s="135"/>
      <c r="CY76" s="141"/>
      <c r="CZ76" s="133">
        <f>IF($H76=CY76,$D$8,0)</f>
        <v>0</v>
      </c>
      <c r="DA76" s="135"/>
      <c r="DB76" s="141"/>
      <c r="DC76" s="133">
        <f>IF($H76=DB76,$D$8,0)</f>
        <v>0</v>
      </c>
      <c r="DD76" s="135"/>
      <c r="DE76" s="141"/>
      <c r="DF76" s="133">
        <f>IF($H76=DE76,$D$8,0)</f>
        <v>0</v>
      </c>
      <c r="DG76" s="135"/>
      <c r="DH76" s="141"/>
      <c r="DI76" s="133">
        <f>IF($H76=DH76,$D$8,0)</f>
        <v>0</v>
      </c>
      <c r="DJ76" s="135"/>
      <c r="DK76" s="141"/>
      <c r="DL76" s="133">
        <f>IF($H76=DK76,$D$8,0)</f>
        <v>0</v>
      </c>
      <c r="DM76" s="135"/>
      <c r="DN76" s="141"/>
      <c r="DO76" s="133">
        <f>IF($H76=DN76,$D$8,0)</f>
        <v>0</v>
      </c>
      <c r="DP76" s="135"/>
      <c r="DQ76" s="141"/>
      <c r="DR76" s="133">
        <f>IF($H76=DQ76,$D$8,0)</f>
        <v>0</v>
      </c>
      <c r="DS76" s="135"/>
      <c r="DT76" s="141"/>
      <c r="DU76" s="133">
        <f>IF($H76=DT76,$D$8,0)</f>
        <v>0</v>
      </c>
      <c r="DV76" s="135"/>
      <c r="DW76" s="141"/>
      <c r="DX76" s="133">
        <f>IF($H76=DW76,$D$8,0)</f>
        <v>0</v>
      </c>
      <c r="DY76" s="135"/>
      <c r="DZ76" s="141"/>
      <c r="EA76" s="133">
        <f>IF($H76=DZ76,$D$8,0)</f>
        <v>0</v>
      </c>
      <c r="EB76" s="135"/>
      <c r="EC76" s="141"/>
      <c r="ED76" s="133">
        <f>IF($H76=EC76,$D$8,0)</f>
        <v>0</v>
      </c>
      <c r="EE76" s="135"/>
      <c r="EF76" s="141"/>
      <c r="EG76" s="133">
        <f>IF($H76=EF76,$D$8,0)</f>
        <v>0</v>
      </c>
      <c r="EH76" s="135"/>
      <c r="EI76" s="141"/>
      <c r="EJ76" s="133">
        <f>IF($H76=EI76,$D$8,0)</f>
        <v>0</v>
      </c>
      <c r="EK76" s="135"/>
      <c r="EL76" s="141"/>
      <c r="EM76" s="133">
        <f>IF($H76=EL76,$D$8,0)</f>
        <v>0</v>
      </c>
      <c r="EN76" s="135"/>
      <c r="EO76" s="141"/>
      <c r="EP76" s="133">
        <f>IF($H76=EO76,$D$8,0)</f>
        <v>0</v>
      </c>
      <c r="EQ76" s="135"/>
      <c r="ER76" s="141"/>
      <c r="ES76" s="133">
        <f>IF($H76=ER76,$D$8,0)</f>
        <v>0</v>
      </c>
      <c r="ET76" s="135"/>
      <c r="EU76" s="141"/>
      <c r="EV76" s="133">
        <f>IF($H76=EU76,$D$8,0)</f>
        <v>0</v>
      </c>
      <c r="EW76" s="135"/>
      <c r="EX76" s="141"/>
      <c r="EY76" s="133">
        <f>IF($H76=EX76,$D$8,0)</f>
        <v>0</v>
      </c>
      <c r="EZ76" s="135"/>
      <c r="FA76" s="141"/>
      <c r="FB76" s="133">
        <f>IF($H76=FA76,$D$8,0)</f>
        <v>0</v>
      </c>
      <c r="FC76" s="135"/>
    </row>
    <row r="77" spans="6:159" s="73" customFormat="1" ht="15" customHeight="1" x14ac:dyDescent="0.3">
      <c r="F77" s="617"/>
      <c r="G77" s="166" t="s">
        <v>284</v>
      </c>
      <c r="H77" s="177" t="str">
        <f>IF(SUM(Resultados!$Q$41:$Q$44)=12,Resultados!O42,G77)</f>
        <v>2º Grupo F</v>
      </c>
      <c r="J77" s="146"/>
      <c r="K77" s="145">
        <f>IF($H77=J77,$D$9,0)</f>
        <v>0</v>
      </c>
      <c r="M77" s="141"/>
      <c r="N77" s="133">
        <f>IF($H77=M77,$D$9,0)</f>
        <v>0</v>
      </c>
      <c r="O77" s="135"/>
      <c r="P77" s="141"/>
      <c r="Q77" s="133">
        <f>IF($H77=P77,$D$9,0)</f>
        <v>0</v>
      </c>
      <c r="R77" s="135"/>
      <c r="S77" s="141"/>
      <c r="T77" s="133">
        <f>IF($H77=S77,$D$9,0)</f>
        <v>0</v>
      </c>
      <c r="U77" s="135"/>
      <c r="V77" s="141"/>
      <c r="W77" s="133">
        <f>IF($H77=V77,$D$9,0)</f>
        <v>0</v>
      </c>
      <c r="X77" s="135"/>
      <c r="Y77" s="141"/>
      <c r="Z77" s="133">
        <f>IF($H77=Y77,$D$9,0)</f>
        <v>0</v>
      </c>
      <c r="AA77" s="135"/>
      <c r="AB77" s="141"/>
      <c r="AC77" s="133">
        <f>IF($H77=AB77,$D$9,0)</f>
        <v>0</v>
      </c>
      <c r="AD77" s="135"/>
      <c r="AE77" s="141"/>
      <c r="AF77" s="133">
        <f>IF($H77=AE77,$D$9,0)</f>
        <v>0</v>
      </c>
      <c r="AG77" s="135"/>
      <c r="AH77" s="141"/>
      <c r="AI77" s="133">
        <f>IF($H77=AH77,$D$9,0)</f>
        <v>0</v>
      </c>
      <c r="AJ77" s="135"/>
      <c r="AK77" s="141"/>
      <c r="AL77" s="133">
        <f>IF($H77=AK77,$D$9,0)</f>
        <v>0</v>
      </c>
      <c r="AM77" s="135"/>
      <c r="AN77" s="141"/>
      <c r="AO77" s="133">
        <f>IF($H77=AN77,$D$9,0)</f>
        <v>0</v>
      </c>
      <c r="AP77" s="135"/>
      <c r="AQ77" s="141"/>
      <c r="AR77" s="133">
        <f>IF($H77=AQ77,$D$9,0)</f>
        <v>0</v>
      </c>
      <c r="AS77" s="135"/>
      <c r="AT77" s="141"/>
      <c r="AU77" s="133">
        <f>IF($H77=AT77,$D$9,0)</f>
        <v>0</v>
      </c>
      <c r="AV77" s="135"/>
      <c r="AW77" s="141"/>
      <c r="AX77" s="133">
        <f>IF($H77=AW77,$D$9,0)</f>
        <v>0</v>
      </c>
      <c r="AY77" s="135"/>
      <c r="AZ77" s="141"/>
      <c r="BA77" s="133">
        <f>IF($H77=AZ77,$D$9,0)</f>
        <v>0</v>
      </c>
      <c r="BB77" s="135"/>
      <c r="BC77" s="141"/>
      <c r="BD77" s="133">
        <f>IF($H77=BC77,$D$9,0)</f>
        <v>0</v>
      </c>
      <c r="BE77" s="135"/>
      <c r="BF77" s="141"/>
      <c r="BG77" s="133">
        <f>IF($H77=BF77,$D$9,0)</f>
        <v>0</v>
      </c>
      <c r="BH77" s="135"/>
      <c r="BI77" s="141"/>
      <c r="BJ77" s="133">
        <f>IF($H77=BI77,$D$9,0)</f>
        <v>0</v>
      </c>
      <c r="BK77" s="135"/>
      <c r="BL77" s="141"/>
      <c r="BM77" s="133">
        <f>IF($H77=BL77,$D$9,0)</f>
        <v>0</v>
      </c>
      <c r="BN77" s="135"/>
      <c r="BO77" s="141"/>
      <c r="BP77" s="133">
        <f>IF($H77=BO77,$D$9,0)</f>
        <v>0</v>
      </c>
      <c r="BQ77" s="135"/>
      <c r="BR77" s="141"/>
      <c r="BS77" s="133">
        <f>IF($H77=BR77,$D$9,0)</f>
        <v>0</v>
      </c>
      <c r="BT77" s="135"/>
      <c r="BU77" s="141"/>
      <c r="BV77" s="133">
        <f>IF($H77=BU77,$D$9,0)</f>
        <v>0</v>
      </c>
      <c r="BW77" s="135"/>
      <c r="BX77" s="141"/>
      <c r="BY77" s="133">
        <f>IF($H77=BX77,$D$9,0)</f>
        <v>0</v>
      </c>
      <c r="BZ77" s="135"/>
      <c r="CA77" s="141"/>
      <c r="CB77" s="133">
        <f>IF($H77=CA77,$D$9,0)</f>
        <v>0</v>
      </c>
      <c r="CC77" s="135"/>
      <c r="CD77" s="141"/>
      <c r="CE77" s="133">
        <f>IF($H77=CD77,$D$9,0)</f>
        <v>0</v>
      </c>
      <c r="CF77" s="135"/>
      <c r="CG77" s="141"/>
      <c r="CH77" s="133">
        <f>IF($H77=CG77,$D$9,0)</f>
        <v>0</v>
      </c>
      <c r="CI77" s="135"/>
      <c r="CJ77" s="141"/>
      <c r="CK77" s="133">
        <f>IF($H77=CJ77,$D$9,0)</f>
        <v>0</v>
      </c>
      <c r="CL77" s="135"/>
      <c r="CM77" s="141"/>
      <c r="CN77" s="133">
        <f>IF($H77=CM77,$D$9,0)</f>
        <v>0</v>
      </c>
      <c r="CO77" s="135"/>
      <c r="CP77" s="141"/>
      <c r="CQ77" s="133">
        <f>IF($H77=CP77,$D$9,0)</f>
        <v>0</v>
      </c>
      <c r="CR77" s="135"/>
      <c r="CS77" s="141"/>
      <c r="CT77" s="133">
        <f>IF($H77=CS77,$D$9,0)</f>
        <v>0</v>
      </c>
      <c r="CU77" s="135"/>
      <c r="CV77" s="141"/>
      <c r="CW77" s="133">
        <f>IF($H77=CV77,$D$9,0)</f>
        <v>0</v>
      </c>
      <c r="CX77" s="135"/>
      <c r="CY77" s="141"/>
      <c r="CZ77" s="133">
        <f>IF($H77=CY77,$D$9,0)</f>
        <v>0</v>
      </c>
      <c r="DA77" s="135"/>
      <c r="DB77" s="141"/>
      <c r="DC77" s="133">
        <f>IF($H77=DB77,$D$9,0)</f>
        <v>0</v>
      </c>
      <c r="DD77" s="135"/>
      <c r="DE77" s="141"/>
      <c r="DF77" s="133">
        <f>IF($H77=DE77,$D$9,0)</f>
        <v>0</v>
      </c>
      <c r="DG77" s="135"/>
      <c r="DH77" s="141"/>
      <c r="DI77" s="133">
        <f>IF($H77=DH77,$D$9,0)</f>
        <v>0</v>
      </c>
      <c r="DJ77" s="135"/>
      <c r="DK77" s="141"/>
      <c r="DL77" s="133">
        <f>IF($H77=DK77,$D$9,0)</f>
        <v>0</v>
      </c>
      <c r="DM77" s="135"/>
      <c r="DN77" s="141"/>
      <c r="DO77" s="133">
        <f>IF($H77=DN77,$D$9,0)</f>
        <v>0</v>
      </c>
      <c r="DP77" s="135"/>
      <c r="DQ77" s="141"/>
      <c r="DR77" s="133">
        <f>IF($H77=DQ77,$D$9,0)</f>
        <v>0</v>
      </c>
      <c r="DS77" s="135"/>
      <c r="DT77" s="141"/>
      <c r="DU77" s="133">
        <f>IF($H77=DT77,$D$9,0)</f>
        <v>0</v>
      </c>
      <c r="DV77" s="135"/>
      <c r="DW77" s="141"/>
      <c r="DX77" s="133">
        <f>IF($H77=DW77,$D$9,0)</f>
        <v>0</v>
      </c>
      <c r="DY77" s="135"/>
      <c r="DZ77" s="141"/>
      <c r="EA77" s="133">
        <f>IF($H77=DZ77,$D$9,0)</f>
        <v>0</v>
      </c>
      <c r="EB77" s="135"/>
      <c r="EC77" s="141"/>
      <c r="ED77" s="133">
        <f>IF($H77=EC77,$D$9,0)</f>
        <v>0</v>
      </c>
      <c r="EE77" s="135"/>
      <c r="EF77" s="141"/>
      <c r="EG77" s="133">
        <f>IF($H77=EF77,$D$9,0)</f>
        <v>0</v>
      </c>
      <c r="EH77" s="135"/>
      <c r="EI77" s="141"/>
      <c r="EJ77" s="133">
        <f>IF($H77=EI77,$D$9,0)</f>
        <v>0</v>
      </c>
      <c r="EK77" s="135"/>
      <c r="EL77" s="141"/>
      <c r="EM77" s="133">
        <f>IF($H77=EL77,$D$9,0)</f>
        <v>0</v>
      </c>
      <c r="EN77" s="135"/>
      <c r="EO77" s="141"/>
      <c r="EP77" s="133">
        <f>IF($H77=EO77,$D$9,0)</f>
        <v>0</v>
      </c>
      <c r="EQ77" s="135"/>
      <c r="ER77" s="141"/>
      <c r="ES77" s="133">
        <f>IF($H77=ER77,$D$9,0)</f>
        <v>0</v>
      </c>
      <c r="ET77" s="135"/>
      <c r="EU77" s="141"/>
      <c r="EV77" s="133">
        <f>IF($H77=EU77,$D$9,0)</f>
        <v>0</v>
      </c>
      <c r="EW77" s="135"/>
      <c r="EX77" s="141"/>
      <c r="EY77" s="133">
        <f>IF($H77=EX77,$D$9,0)</f>
        <v>0</v>
      </c>
      <c r="EZ77" s="135"/>
      <c r="FA77" s="141"/>
      <c r="FB77" s="133">
        <f>IF($H77=FA77,$D$9,0)</f>
        <v>0</v>
      </c>
      <c r="FC77" s="135"/>
    </row>
    <row r="78" spans="6:159" s="73" customFormat="1" ht="15" customHeight="1" x14ac:dyDescent="0.3">
      <c r="F78" s="617"/>
      <c r="G78" s="166" t="s">
        <v>285</v>
      </c>
      <c r="H78" s="177" t="str">
        <f>IF(SUM(Resultados!$Q$41:$Q$44)=12,Resultados!O43,G78)</f>
        <v>3º Grupo F</v>
      </c>
      <c r="J78" s="146"/>
      <c r="K78" s="145">
        <f>IF($H78=J78,$D$10,0)</f>
        <v>0</v>
      </c>
      <c r="M78" s="141"/>
      <c r="N78" s="133">
        <f>IF($H78=M78,$D$10,0)</f>
        <v>0</v>
      </c>
      <c r="O78" s="135"/>
      <c r="P78" s="141"/>
      <c r="Q78" s="133">
        <f>IF($H78=P78,$D$10,0)</f>
        <v>0</v>
      </c>
      <c r="R78" s="135"/>
      <c r="S78" s="141"/>
      <c r="T78" s="133">
        <f>IF($H78=S78,$D$10,0)</f>
        <v>0</v>
      </c>
      <c r="U78" s="135"/>
      <c r="V78" s="141"/>
      <c r="W78" s="133">
        <f>IF($H78=V78,$D$10,0)</f>
        <v>0</v>
      </c>
      <c r="X78" s="135"/>
      <c r="Y78" s="141"/>
      <c r="Z78" s="133">
        <f>IF($H78=Y78,$D$10,0)</f>
        <v>0</v>
      </c>
      <c r="AA78" s="135"/>
      <c r="AB78" s="141"/>
      <c r="AC78" s="133">
        <f>IF($H78=AB78,$D$10,0)</f>
        <v>0</v>
      </c>
      <c r="AD78" s="135"/>
      <c r="AE78" s="141"/>
      <c r="AF78" s="133">
        <f>IF($H78=AE78,$D$10,0)</f>
        <v>0</v>
      </c>
      <c r="AG78" s="135"/>
      <c r="AH78" s="141"/>
      <c r="AI78" s="133">
        <f>IF($H78=AH78,$D$10,0)</f>
        <v>0</v>
      </c>
      <c r="AJ78" s="135"/>
      <c r="AK78" s="141"/>
      <c r="AL78" s="133">
        <f>IF($H78=AK78,$D$10,0)</f>
        <v>0</v>
      </c>
      <c r="AM78" s="135"/>
      <c r="AN78" s="141"/>
      <c r="AO78" s="133">
        <f>IF($H78=AN78,$D$10,0)</f>
        <v>0</v>
      </c>
      <c r="AP78" s="135"/>
      <c r="AQ78" s="141"/>
      <c r="AR78" s="133">
        <f>IF($H78=AQ78,$D$10,0)</f>
        <v>0</v>
      </c>
      <c r="AS78" s="135"/>
      <c r="AT78" s="141"/>
      <c r="AU78" s="133">
        <f>IF($H78=AT78,$D$10,0)</f>
        <v>0</v>
      </c>
      <c r="AV78" s="135"/>
      <c r="AW78" s="141"/>
      <c r="AX78" s="133">
        <f>IF($H78=AW78,$D$10,0)</f>
        <v>0</v>
      </c>
      <c r="AY78" s="135"/>
      <c r="AZ78" s="141"/>
      <c r="BA78" s="133">
        <f>IF($H78=AZ78,$D$10,0)</f>
        <v>0</v>
      </c>
      <c r="BB78" s="135"/>
      <c r="BC78" s="141"/>
      <c r="BD78" s="133">
        <f>IF($H78=BC78,$D$10,0)</f>
        <v>0</v>
      </c>
      <c r="BE78" s="135"/>
      <c r="BF78" s="141"/>
      <c r="BG78" s="133">
        <f>IF($H78=BF78,$D$10,0)</f>
        <v>0</v>
      </c>
      <c r="BH78" s="135"/>
      <c r="BI78" s="141"/>
      <c r="BJ78" s="133">
        <f>IF($H78=BI78,$D$10,0)</f>
        <v>0</v>
      </c>
      <c r="BK78" s="135"/>
      <c r="BL78" s="141"/>
      <c r="BM78" s="133">
        <f>IF($H78=BL78,$D$10,0)</f>
        <v>0</v>
      </c>
      <c r="BN78" s="135"/>
      <c r="BO78" s="141"/>
      <c r="BP78" s="133">
        <f>IF($H78=BO78,$D$10,0)</f>
        <v>0</v>
      </c>
      <c r="BQ78" s="135"/>
      <c r="BR78" s="141"/>
      <c r="BS78" s="133">
        <f>IF($H78=BR78,$D$10,0)</f>
        <v>0</v>
      </c>
      <c r="BT78" s="135"/>
      <c r="BU78" s="141"/>
      <c r="BV78" s="133">
        <f>IF($H78=BU78,$D$10,0)</f>
        <v>0</v>
      </c>
      <c r="BW78" s="135"/>
      <c r="BX78" s="141"/>
      <c r="BY78" s="133">
        <f>IF($H78=BX78,$D$10,0)</f>
        <v>0</v>
      </c>
      <c r="BZ78" s="135"/>
      <c r="CA78" s="141"/>
      <c r="CB78" s="133">
        <f>IF($H78=CA78,$D$10,0)</f>
        <v>0</v>
      </c>
      <c r="CC78" s="135"/>
      <c r="CD78" s="141"/>
      <c r="CE78" s="133">
        <f>IF($H78=CD78,$D$10,0)</f>
        <v>0</v>
      </c>
      <c r="CF78" s="135"/>
      <c r="CG78" s="141"/>
      <c r="CH78" s="133">
        <f>IF($H78=CG78,$D$10,0)</f>
        <v>0</v>
      </c>
      <c r="CI78" s="135"/>
      <c r="CJ78" s="141"/>
      <c r="CK78" s="133">
        <f>IF($H78=CJ78,$D$10,0)</f>
        <v>0</v>
      </c>
      <c r="CL78" s="135"/>
      <c r="CM78" s="141"/>
      <c r="CN78" s="133">
        <f>IF($H78=CM78,$D$10,0)</f>
        <v>0</v>
      </c>
      <c r="CO78" s="135"/>
      <c r="CP78" s="141"/>
      <c r="CQ78" s="133">
        <f>IF($H78=CP78,$D$10,0)</f>
        <v>0</v>
      </c>
      <c r="CR78" s="135"/>
      <c r="CS78" s="141"/>
      <c r="CT78" s="133">
        <f>IF($H78=CS78,$D$10,0)</f>
        <v>0</v>
      </c>
      <c r="CU78" s="135"/>
      <c r="CV78" s="141"/>
      <c r="CW78" s="133">
        <f>IF($H78=CV78,$D$10,0)</f>
        <v>0</v>
      </c>
      <c r="CX78" s="135"/>
      <c r="CY78" s="141"/>
      <c r="CZ78" s="133">
        <f>IF($H78=CY78,$D$10,0)</f>
        <v>0</v>
      </c>
      <c r="DA78" s="135"/>
      <c r="DB78" s="141"/>
      <c r="DC78" s="133">
        <f>IF($H78=DB78,$D$10,0)</f>
        <v>0</v>
      </c>
      <c r="DD78" s="135"/>
      <c r="DE78" s="141"/>
      <c r="DF78" s="133">
        <f>IF($H78=DE78,$D$10,0)</f>
        <v>0</v>
      </c>
      <c r="DG78" s="135"/>
      <c r="DH78" s="141"/>
      <c r="DI78" s="133">
        <f>IF($H78=DH78,$D$10,0)</f>
        <v>0</v>
      </c>
      <c r="DJ78" s="135"/>
      <c r="DK78" s="141"/>
      <c r="DL78" s="133">
        <f>IF($H78=DK78,$D$10,0)</f>
        <v>0</v>
      </c>
      <c r="DM78" s="135"/>
      <c r="DN78" s="141"/>
      <c r="DO78" s="133">
        <f>IF($H78=DN78,$D$10,0)</f>
        <v>0</v>
      </c>
      <c r="DP78" s="135"/>
      <c r="DQ78" s="141"/>
      <c r="DR78" s="133">
        <f>IF($H78=DQ78,$D$10,0)</f>
        <v>0</v>
      </c>
      <c r="DS78" s="135"/>
      <c r="DT78" s="141"/>
      <c r="DU78" s="133">
        <f>IF($H78=DT78,$D$10,0)</f>
        <v>0</v>
      </c>
      <c r="DV78" s="135"/>
      <c r="DW78" s="141"/>
      <c r="DX78" s="133">
        <f>IF($H78=DW78,$D$10,0)</f>
        <v>0</v>
      </c>
      <c r="DY78" s="135"/>
      <c r="DZ78" s="141"/>
      <c r="EA78" s="133">
        <f>IF($H78=DZ78,$D$10,0)</f>
        <v>0</v>
      </c>
      <c r="EB78" s="135"/>
      <c r="EC78" s="141"/>
      <c r="ED78" s="133">
        <f>IF($H78=EC78,$D$10,0)</f>
        <v>0</v>
      </c>
      <c r="EE78" s="135"/>
      <c r="EF78" s="141"/>
      <c r="EG78" s="133">
        <f>IF($H78=EF78,$D$10,0)</f>
        <v>0</v>
      </c>
      <c r="EH78" s="135"/>
      <c r="EI78" s="141"/>
      <c r="EJ78" s="133">
        <f>IF($H78=EI78,$D$10,0)</f>
        <v>0</v>
      </c>
      <c r="EK78" s="135"/>
      <c r="EL78" s="141"/>
      <c r="EM78" s="133">
        <f>IF($H78=EL78,$D$10,0)</f>
        <v>0</v>
      </c>
      <c r="EN78" s="135"/>
      <c r="EO78" s="141"/>
      <c r="EP78" s="133">
        <f>IF($H78=EO78,$D$10,0)</f>
        <v>0</v>
      </c>
      <c r="EQ78" s="135"/>
      <c r="ER78" s="141"/>
      <c r="ES78" s="133">
        <f>IF($H78=ER78,$D$10,0)</f>
        <v>0</v>
      </c>
      <c r="ET78" s="135"/>
      <c r="EU78" s="141"/>
      <c r="EV78" s="133">
        <f>IF($H78=EU78,$D$10,0)</f>
        <v>0</v>
      </c>
      <c r="EW78" s="135"/>
      <c r="EX78" s="141"/>
      <c r="EY78" s="133">
        <f>IF($H78=EX78,$D$10,0)</f>
        <v>0</v>
      </c>
      <c r="EZ78" s="135"/>
      <c r="FA78" s="141"/>
      <c r="FB78" s="133">
        <f>IF($H78=FA78,$D$10,0)</f>
        <v>0</v>
      </c>
      <c r="FC78" s="135"/>
    </row>
    <row r="79" spans="6:159" s="73" customFormat="1" ht="15" customHeight="1" x14ac:dyDescent="0.3">
      <c r="F79" s="617"/>
      <c r="G79" s="166" t="s">
        <v>286</v>
      </c>
      <c r="H79" s="177" t="str">
        <f>IF(SUM(Resultados!$Q$41:$Q$44)=12,Resultados!O44,G79)</f>
        <v>4º Grupo F</v>
      </c>
      <c r="J79" s="146"/>
      <c r="K79" s="145">
        <f>IF($H79=J79,$D$11,0)</f>
        <v>0</v>
      </c>
      <c r="M79" s="141"/>
      <c r="N79" s="133">
        <f>IF($H79=M79,$D$11,0)</f>
        <v>0</v>
      </c>
      <c r="O79" s="135"/>
      <c r="P79" s="141"/>
      <c r="Q79" s="133">
        <f>IF($H79=P79,$D$11,0)</f>
        <v>0</v>
      </c>
      <c r="R79" s="135"/>
      <c r="S79" s="141"/>
      <c r="T79" s="133">
        <f>IF($H79=S79,$D$11,0)</f>
        <v>0</v>
      </c>
      <c r="U79" s="135"/>
      <c r="V79" s="141"/>
      <c r="W79" s="133">
        <f>IF($H79=V79,$D$11,0)</f>
        <v>0</v>
      </c>
      <c r="X79" s="135"/>
      <c r="Y79" s="141"/>
      <c r="Z79" s="133">
        <f>IF($H79=Y79,$D$11,0)</f>
        <v>0</v>
      </c>
      <c r="AA79" s="135"/>
      <c r="AB79" s="141"/>
      <c r="AC79" s="133">
        <f>IF($H79=AB79,$D$11,0)</f>
        <v>0</v>
      </c>
      <c r="AD79" s="135"/>
      <c r="AE79" s="141"/>
      <c r="AF79" s="133">
        <f>IF($H79=AE79,$D$11,0)</f>
        <v>0</v>
      </c>
      <c r="AG79" s="135"/>
      <c r="AH79" s="141"/>
      <c r="AI79" s="133">
        <f>IF($H79=AH79,$D$11,0)</f>
        <v>0</v>
      </c>
      <c r="AJ79" s="135"/>
      <c r="AK79" s="141"/>
      <c r="AL79" s="133">
        <f>IF($H79=AK79,$D$11,0)</f>
        <v>0</v>
      </c>
      <c r="AM79" s="135"/>
      <c r="AN79" s="141"/>
      <c r="AO79" s="133">
        <f>IF($H79=AN79,$D$11,0)</f>
        <v>0</v>
      </c>
      <c r="AP79" s="135"/>
      <c r="AQ79" s="141"/>
      <c r="AR79" s="133">
        <f>IF($H79=AQ79,$D$11,0)</f>
        <v>0</v>
      </c>
      <c r="AS79" s="135"/>
      <c r="AT79" s="141"/>
      <c r="AU79" s="133">
        <f>IF($H79=AT79,$D$11,0)</f>
        <v>0</v>
      </c>
      <c r="AV79" s="135"/>
      <c r="AW79" s="141"/>
      <c r="AX79" s="133">
        <f>IF($H79=AW79,$D$11,0)</f>
        <v>0</v>
      </c>
      <c r="AY79" s="135"/>
      <c r="AZ79" s="141"/>
      <c r="BA79" s="133">
        <f>IF($H79=AZ79,$D$11,0)</f>
        <v>0</v>
      </c>
      <c r="BB79" s="135"/>
      <c r="BC79" s="141"/>
      <c r="BD79" s="133">
        <f>IF($H79=BC79,$D$11,0)</f>
        <v>0</v>
      </c>
      <c r="BE79" s="135"/>
      <c r="BF79" s="141"/>
      <c r="BG79" s="133">
        <f>IF($H79=BF79,$D$11,0)</f>
        <v>0</v>
      </c>
      <c r="BH79" s="135"/>
      <c r="BI79" s="141"/>
      <c r="BJ79" s="133">
        <f>IF($H79=BI79,$D$11,0)</f>
        <v>0</v>
      </c>
      <c r="BK79" s="135"/>
      <c r="BL79" s="141"/>
      <c r="BM79" s="133">
        <f>IF($H79=BL79,$D$11,0)</f>
        <v>0</v>
      </c>
      <c r="BN79" s="135"/>
      <c r="BO79" s="141"/>
      <c r="BP79" s="133">
        <f>IF($H79=BO79,$D$11,0)</f>
        <v>0</v>
      </c>
      <c r="BQ79" s="135"/>
      <c r="BR79" s="141"/>
      <c r="BS79" s="133">
        <f>IF($H79=BR79,$D$11,0)</f>
        <v>0</v>
      </c>
      <c r="BT79" s="135"/>
      <c r="BU79" s="141"/>
      <c r="BV79" s="133">
        <f>IF($H79=BU79,$D$11,0)</f>
        <v>0</v>
      </c>
      <c r="BW79" s="135"/>
      <c r="BX79" s="141"/>
      <c r="BY79" s="133">
        <f>IF($H79=BX79,$D$11,0)</f>
        <v>0</v>
      </c>
      <c r="BZ79" s="135"/>
      <c r="CA79" s="141"/>
      <c r="CB79" s="133">
        <f>IF($H79=CA79,$D$11,0)</f>
        <v>0</v>
      </c>
      <c r="CC79" s="135"/>
      <c r="CD79" s="141"/>
      <c r="CE79" s="133">
        <f>IF($H79=CD79,$D$11,0)</f>
        <v>0</v>
      </c>
      <c r="CF79" s="135"/>
      <c r="CG79" s="141"/>
      <c r="CH79" s="133">
        <f>IF($H79=CG79,$D$11,0)</f>
        <v>0</v>
      </c>
      <c r="CI79" s="135"/>
      <c r="CJ79" s="141"/>
      <c r="CK79" s="133">
        <f>IF($H79=CJ79,$D$11,0)</f>
        <v>0</v>
      </c>
      <c r="CL79" s="135"/>
      <c r="CM79" s="141"/>
      <c r="CN79" s="133">
        <f>IF($H79=CM79,$D$11,0)</f>
        <v>0</v>
      </c>
      <c r="CO79" s="135"/>
      <c r="CP79" s="141"/>
      <c r="CQ79" s="133">
        <f>IF($H79=CP79,$D$11,0)</f>
        <v>0</v>
      </c>
      <c r="CR79" s="135"/>
      <c r="CS79" s="141"/>
      <c r="CT79" s="133">
        <f>IF($H79=CS79,$D$11,0)</f>
        <v>0</v>
      </c>
      <c r="CU79" s="135"/>
      <c r="CV79" s="141"/>
      <c r="CW79" s="133">
        <f>IF($H79=CV79,$D$11,0)</f>
        <v>0</v>
      </c>
      <c r="CX79" s="135"/>
      <c r="CY79" s="141"/>
      <c r="CZ79" s="133">
        <f>IF($H79=CY79,$D$11,0)</f>
        <v>0</v>
      </c>
      <c r="DA79" s="135"/>
      <c r="DB79" s="141"/>
      <c r="DC79" s="133">
        <f>IF($H79=DB79,$D$11,0)</f>
        <v>0</v>
      </c>
      <c r="DD79" s="135"/>
      <c r="DE79" s="141"/>
      <c r="DF79" s="133">
        <f>IF($H79=DE79,$D$11,0)</f>
        <v>0</v>
      </c>
      <c r="DG79" s="135"/>
      <c r="DH79" s="141"/>
      <c r="DI79" s="133">
        <f>IF($H79=DH79,$D$11,0)</f>
        <v>0</v>
      </c>
      <c r="DJ79" s="135"/>
      <c r="DK79" s="141"/>
      <c r="DL79" s="133">
        <f>IF($H79=DK79,$D$11,0)</f>
        <v>0</v>
      </c>
      <c r="DM79" s="135"/>
      <c r="DN79" s="141"/>
      <c r="DO79" s="133">
        <f>IF($H79=DN79,$D$11,0)</f>
        <v>0</v>
      </c>
      <c r="DP79" s="135"/>
      <c r="DQ79" s="141"/>
      <c r="DR79" s="133">
        <f>IF($H79=DQ79,$D$11,0)</f>
        <v>0</v>
      </c>
      <c r="DS79" s="135"/>
      <c r="DT79" s="141"/>
      <c r="DU79" s="133">
        <f>IF($H79=DT79,$D$11,0)</f>
        <v>0</v>
      </c>
      <c r="DV79" s="135"/>
      <c r="DW79" s="141"/>
      <c r="DX79" s="133">
        <f>IF($H79=DW79,$D$11,0)</f>
        <v>0</v>
      </c>
      <c r="DY79" s="135"/>
      <c r="DZ79" s="141"/>
      <c r="EA79" s="133">
        <f>IF($H79=DZ79,$D$11,0)</f>
        <v>0</v>
      </c>
      <c r="EB79" s="135"/>
      <c r="EC79" s="141"/>
      <c r="ED79" s="133">
        <f>IF($H79=EC79,$D$11,0)</f>
        <v>0</v>
      </c>
      <c r="EE79" s="135"/>
      <c r="EF79" s="141"/>
      <c r="EG79" s="133">
        <f>IF($H79=EF79,$D$11,0)</f>
        <v>0</v>
      </c>
      <c r="EH79" s="135"/>
      <c r="EI79" s="141"/>
      <c r="EJ79" s="133">
        <f>IF($H79=EI79,$D$11,0)</f>
        <v>0</v>
      </c>
      <c r="EK79" s="135"/>
      <c r="EL79" s="141"/>
      <c r="EM79" s="133">
        <f>IF($H79=EL79,$D$11,0)</f>
        <v>0</v>
      </c>
      <c r="EN79" s="135"/>
      <c r="EO79" s="141"/>
      <c r="EP79" s="133">
        <f>IF($H79=EO79,$D$11,0)</f>
        <v>0</v>
      </c>
      <c r="EQ79" s="135"/>
      <c r="ER79" s="141"/>
      <c r="ES79" s="133">
        <f>IF($H79=ER79,$D$11,0)</f>
        <v>0</v>
      </c>
      <c r="ET79" s="135"/>
      <c r="EU79" s="141"/>
      <c r="EV79" s="133">
        <f>IF($H79=EU79,$D$11,0)</f>
        <v>0</v>
      </c>
      <c r="EW79" s="135"/>
      <c r="EX79" s="141"/>
      <c r="EY79" s="133">
        <f>IF($H79=EX79,$D$11,0)</f>
        <v>0</v>
      </c>
      <c r="EZ79" s="135"/>
      <c r="FA79" s="141"/>
      <c r="FB79" s="133">
        <f>IF($H79=FA79,$D$11,0)</f>
        <v>0</v>
      </c>
      <c r="FC79" s="135"/>
    </row>
    <row r="80" spans="6:159" s="73" customFormat="1" ht="15" customHeight="1" x14ac:dyDescent="0.3">
      <c r="F80" s="618" t="s">
        <v>8</v>
      </c>
      <c r="G80" s="166" t="s">
        <v>287</v>
      </c>
      <c r="H80" s="177" t="str">
        <f>IF(SUM(Resultados!$Q$48:$Q$51)=12,Resultados!O48,G80)</f>
        <v>1º Grupo G</v>
      </c>
      <c r="J80" s="146"/>
      <c r="K80" s="145">
        <f>IF($H80=J80,$D$8,0)</f>
        <v>0</v>
      </c>
      <c r="M80" s="141"/>
      <c r="N80" s="133">
        <f>IF($H80=M80,$D$8,0)</f>
        <v>0</v>
      </c>
      <c r="O80" s="135"/>
      <c r="P80" s="141"/>
      <c r="Q80" s="133">
        <f>IF($H80=P80,$D$8,0)</f>
        <v>0</v>
      </c>
      <c r="R80" s="135"/>
      <c r="S80" s="141"/>
      <c r="T80" s="133">
        <f>IF($H80=S80,$D$8,0)</f>
        <v>0</v>
      </c>
      <c r="U80" s="135"/>
      <c r="V80" s="141"/>
      <c r="W80" s="133">
        <f>IF($H80=V80,$D$8,0)</f>
        <v>0</v>
      </c>
      <c r="X80" s="135"/>
      <c r="Y80" s="141"/>
      <c r="Z80" s="133">
        <f>IF($H80=Y80,$D$8,0)</f>
        <v>0</v>
      </c>
      <c r="AA80" s="135"/>
      <c r="AB80" s="141"/>
      <c r="AC80" s="133">
        <f>IF($H80=AB80,$D$8,0)</f>
        <v>0</v>
      </c>
      <c r="AD80" s="135"/>
      <c r="AE80" s="141"/>
      <c r="AF80" s="133">
        <f>IF($H80=AE80,$D$8,0)</f>
        <v>0</v>
      </c>
      <c r="AG80" s="135"/>
      <c r="AH80" s="141"/>
      <c r="AI80" s="133">
        <f>IF($H80=AH80,$D$8,0)</f>
        <v>0</v>
      </c>
      <c r="AJ80" s="135"/>
      <c r="AK80" s="141"/>
      <c r="AL80" s="133">
        <f>IF($H80=AK80,$D$8,0)</f>
        <v>0</v>
      </c>
      <c r="AM80" s="135"/>
      <c r="AN80" s="141"/>
      <c r="AO80" s="133">
        <f>IF($H80=AN80,$D$8,0)</f>
        <v>0</v>
      </c>
      <c r="AP80" s="135"/>
      <c r="AQ80" s="141"/>
      <c r="AR80" s="133">
        <f>IF($H80=AQ80,$D$8,0)</f>
        <v>0</v>
      </c>
      <c r="AS80" s="135"/>
      <c r="AT80" s="141"/>
      <c r="AU80" s="133">
        <f>IF($H80=AT80,$D$8,0)</f>
        <v>0</v>
      </c>
      <c r="AV80" s="135"/>
      <c r="AW80" s="141"/>
      <c r="AX80" s="133">
        <f>IF($H80=AW80,$D$8,0)</f>
        <v>0</v>
      </c>
      <c r="AY80" s="135"/>
      <c r="AZ80" s="141"/>
      <c r="BA80" s="133">
        <f>IF($H80=AZ80,$D$8,0)</f>
        <v>0</v>
      </c>
      <c r="BB80" s="135"/>
      <c r="BC80" s="141"/>
      <c r="BD80" s="133">
        <f>IF($H80=BC80,$D$8,0)</f>
        <v>0</v>
      </c>
      <c r="BE80" s="135"/>
      <c r="BF80" s="141"/>
      <c r="BG80" s="133">
        <f>IF($H80=BF80,$D$8,0)</f>
        <v>0</v>
      </c>
      <c r="BH80" s="135"/>
      <c r="BI80" s="141"/>
      <c r="BJ80" s="133">
        <f>IF($H80=BI80,$D$8,0)</f>
        <v>0</v>
      </c>
      <c r="BK80" s="135"/>
      <c r="BL80" s="141"/>
      <c r="BM80" s="133">
        <f>IF($H80=BL80,$D$8,0)</f>
        <v>0</v>
      </c>
      <c r="BN80" s="135"/>
      <c r="BO80" s="141"/>
      <c r="BP80" s="133">
        <f>IF($H80=BO80,$D$8,0)</f>
        <v>0</v>
      </c>
      <c r="BQ80" s="135"/>
      <c r="BR80" s="141"/>
      <c r="BS80" s="133">
        <f>IF($H80=BR80,$D$8,0)</f>
        <v>0</v>
      </c>
      <c r="BT80" s="135"/>
      <c r="BU80" s="141"/>
      <c r="BV80" s="133">
        <f>IF($H80=BU80,$D$8,0)</f>
        <v>0</v>
      </c>
      <c r="BW80" s="135"/>
      <c r="BX80" s="141"/>
      <c r="BY80" s="133">
        <f>IF($H80=BX80,$D$8,0)</f>
        <v>0</v>
      </c>
      <c r="BZ80" s="135"/>
      <c r="CA80" s="141"/>
      <c r="CB80" s="133">
        <f>IF($H80=CA80,$D$8,0)</f>
        <v>0</v>
      </c>
      <c r="CC80" s="135"/>
      <c r="CD80" s="141"/>
      <c r="CE80" s="133">
        <f>IF($H80=CD80,$D$8,0)</f>
        <v>0</v>
      </c>
      <c r="CF80" s="135"/>
      <c r="CG80" s="141"/>
      <c r="CH80" s="133">
        <f>IF($H80=CG80,$D$8,0)</f>
        <v>0</v>
      </c>
      <c r="CI80" s="135"/>
      <c r="CJ80" s="141"/>
      <c r="CK80" s="133">
        <f>IF($H80=CJ80,$D$8,0)</f>
        <v>0</v>
      </c>
      <c r="CL80" s="135"/>
      <c r="CM80" s="141"/>
      <c r="CN80" s="133">
        <f>IF($H80=CM80,$D$8,0)</f>
        <v>0</v>
      </c>
      <c r="CO80" s="135"/>
      <c r="CP80" s="141"/>
      <c r="CQ80" s="133">
        <f>IF($H80=CP80,$D$8,0)</f>
        <v>0</v>
      </c>
      <c r="CR80" s="135"/>
      <c r="CS80" s="141"/>
      <c r="CT80" s="133">
        <f>IF($H80=CS80,$D$8,0)</f>
        <v>0</v>
      </c>
      <c r="CU80" s="135"/>
      <c r="CV80" s="141"/>
      <c r="CW80" s="133">
        <f>IF($H80=CV80,$D$8,0)</f>
        <v>0</v>
      </c>
      <c r="CX80" s="135"/>
      <c r="CY80" s="141"/>
      <c r="CZ80" s="133">
        <f>IF($H80=CY80,$D$8,0)</f>
        <v>0</v>
      </c>
      <c r="DA80" s="135"/>
      <c r="DB80" s="141"/>
      <c r="DC80" s="133">
        <f>IF($H80=DB80,$D$8,0)</f>
        <v>0</v>
      </c>
      <c r="DD80" s="135"/>
      <c r="DE80" s="141"/>
      <c r="DF80" s="133">
        <f>IF($H80=DE80,$D$8,0)</f>
        <v>0</v>
      </c>
      <c r="DG80" s="135"/>
      <c r="DH80" s="141"/>
      <c r="DI80" s="133">
        <f>IF($H80=DH80,$D$8,0)</f>
        <v>0</v>
      </c>
      <c r="DJ80" s="135"/>
      <c r="DK80" s="141"/>
      <c r="DL80" s="133">
        <f>IF($H80=DK80,$D$8,0)</f>
        <v>0</v>
      </c>
      <c r="DM80" s="135"/>
      <c r="DN80" s="141"/>
      <c r="DO80" s="133">
        <f>IF($H80=DN80,$D$8,0)</f>
        <v>0</v>
      </c>
      <c r="DP80" s="135"/>
      <c r="DQ80" s="141"/>
      <c r="DR80" s="133">
        <f>IF($H80=DQ80,$D$8,0)</f>
        <v>0</v>
      </c>
      <c r="DS80" s="135"/>
      <c r="DT80" s="141"/>
      <c r="DU80" s="133">
        <f>IF($H80=DT80,$D$8,0)</f>
        <v>0</v>
      </c>
      <c r="DV80" s="135"/>
      <c r="DW80" s="141"/>
      <c r="DX80" s="133">
        <f>IF($H80=DW80,$D$8,0)</f>
        <v>0</v>
      </c>
      <c r="DY80" s="135"/>
      <c r="DZ80" s="141"/>
      <c r="EA80" s="133">
        <f>IF($H80=DZ80,$D$8,0)</f>
        <v>0</v>
      </c>
      <c r="EB80" s="135"/>
      <c r="EC80" s="141"/>
      <c r="ED80" s="133">
        <f>IF($H80=EC80,$D$8,0)</f>
        <v>0</v>
      </c>
      <c r="EE80" s="135"/>
      <c r="EF80" s="141"/>
      <c r="EG80" s="133">
        <f>IF($H80=EF80,$D$8,0)</f>
        <v>0</v>
      </c>
      <c r="EH80" s="135"/>
      <c r="EI80" s="141"/>
      <c r="EJ80" s="133">
        <f>IF($H80=EI80,$D$8,0)</f>
        <v>0</v>
      </c>
      <c r="EK80" s="135"/>
      <c r="EL80" s="141"/>
      <c r="EM80" s="133">
        <f>IF($H80=EL80,$D$8,0)</f>
        <v>0</v>
      </c>
      <c r="EN80" s="135"/>
      <c r="EO80" s="141"/>
      <c r="EP80" s="133">
        <f>IF($H80=EO80,$D$8,0)</f>
        <v>0</v>
      </c>
      <c r="EQ80" s="135"/>
      <c r="ER80" s="141"/>
      <c r="ES80" s="133">
        <f>IF($H80=ER80,$D$8,0)</f>
        <v>0</v>
      </c>
      <c r="ET80" s="135"/>
      <c r="EU80" s="141"/>
      <c r="EV80" s="133">
        <f>IF($H80=EU80,$D$8,0)</f>
        <v>0</v>
      </c>
      <c r="EW80" s="135"/>
      <c r="EX80" s="141"/>
      <c r="EY80" s="133">
        <f>IF($H80=EX80,$D$8,0)</f>
        <v>0</v>
      </c>
      <c r="EZ80" s="135"/>
      <c r="FA80" s="141"/>
      <c r="FB80" s="133">
        <f>IF($H80=FA80,$D$8,0)</f>
        <v>0</v>
      </c>
      <c r="FC80" s="135"/>
    </row>
    <row r="81" spans="3:159" s="73" customFormat="1" ht="15" customHeight="1" x14ac:dyDescent="0.3">
      <c r="F81" s="619"/>
      <c r="G81" s="166" t="s">
        <v>288</v>
      </c>
      <c r="H81" s="177" t="str">
        <f>IF(SUM(Resultados!$Q$48:$Q$51)=12,Resultados!O49,G81)</f>
        <v>2º Grupo G</v>
      </c>
      <c r="J81" s="146"/>
      <c r="K81" s="145">
        <f>IF($H81=J81,$D$9,0)</f>
        <v>0</v>
      </c>
      <c r="M81" s="141"/>
      <c r="N81" s="133">
        <f>IF($H81=M81,$D$9,0)</f>
        <v>0</v>
      </c>
      <c r="O81" s="135"/>
      <c r="P81" s="141"/>
      <c r="Q81" s="133">
        <f>IF($H81=P81,$D$9,0)</f>
        <v>0</v>
      </c>
      <c r="R81" s="135"/>
      <c r="S81" s="141"/>
      <c r="T81" s="133">
        <f>IF($H81=S81,$D$9,0)</f>
        <v>0</v>
      </c>
      <c r="U81" s="135"/>
      <c r="V81" s="141"/>
      <c r="W81" s="133">
        <f>IF($H81=V81,$D$9,0)</f>
        <v>0</v>
      </c>
      <c r="X81" s="135"/>
      <c r="Y81" s="141"/>
      <c r="Z81" s="133">
        <f>IF($H81=Y81,$D$9,0)</f>
        <v>0</v>
      </c>
      <c r="AA81" s="135"/>
      <c r="AB81" s="141"/>
      <c r="AC81" s="133">
        <f>IF($H81=AB81,$D$9,0)</f>
        <v>0</v>
      </c>
      <c r="AD81" s="135"/>
      <c r="AE81" s="141"/>
      <c r="AF81" s="133">
        <f>IF($H81=AE81,$D$9,0)</f>
        <v>0</v>
      </c>
      <c r="AG81" s="135"/>
      <c r="AH81" s="141"/>
      <c r="AI81" s="133">
        <f>IF($H81=AH81,$D$9,0)</f>
        <v>0</v>
      </c>
      <c r="AJ81" s="135"/>
      <c r="AK81" s="141"/>
      <c r="AL81" s="133">
        <f>IF($H81=AK81,$D$9,0)</f>
        <v>0</v>
      </c>
      <c r="AM81" s="135"/>
      <c r="AN81" s="141"/>
      <c r="AO81" s="133">
        <f>IF($H81=AN81,$D$9,0)</f>
        <v>0</v>
      </c>
      <c r="AP81" s="135"/>
      <c r="AQ81" s="141"/>
      <c r="AR81" s="133">
        <f>IF($H81=AQ81,$D$9,0)</f>
        <v>0</v>
      </c>
      <c r="AS81" s="135"/>
      <c r="AT81" s="141"/>
      <c r="AU81" s="133">
        <f>IF($H81=AT81,$D$9,0)</f>
        <v>0</v>
      </c>
      <c r="AV81" s="135"/>
      <c r="AW81" s="141"/>
      <c r="AX81" s="133">
        <f>IF($H81=AW81,$D$9,0)</f>
        <v>0</v>
      </c>
      <c r="AY81" s="135"/>
      <c r="AZ81" s="141"/>
      <c r="BA81" s="133">
        <f>IF($H81=AZ81,$D$9,0)</f>
        <v>0</v>
      </c>
      <c r="BB81" s="135"/>
      <c r="BC81" s="141"/>
      <c r="BD81" s="133">
        <f>IF($H81=BC81,$D$9,0)</f>
        <v>0</v>
      </c>
      <c r="BE81" s="135"/>
      <c r="BF81" s="141"/>
      <c r="BG81" s="133">
        <f>IF($H81=BF81,$D$9,0)</f>
        <v>0</v>
      </c>
      <c r="BH81" s="135"/>
      <c r="BI81" s="141"/>
      <c r="BJ81" s="133">
        <f>IF($H81=BI81,$D$9,0)</f>
        <v>0</v>
      </c>
      <c r="BK81" s="135"/>
      <c r="BL81" s="141"/>
      <c r="BM81" s="133">
        <f>IF($H81=BL81,$D$9,0)</f>
        <v>0</v>
      </c>
      <c r="BN81" s="135"/>
      <c r="BO81" s="141"/>
      <c r="BP81" s="133">
        <f>IF($H81=BO81,$D$9,0)</f>
        <v>0</v>
      </c>
      <c r="BQ81" s="135"/>
      <c r="BR81" s="141"/>
      <c r="BS81" s="133">
        <f>IF($H81=BR81,$D$9,0)</f>
        <v>0</v>
      </c>
      <c r="BT81" s="135"/>
      <c r="BU81" s="141"/>
      <c r="BV81" s="133">
        <f>IF($H81=BU81,$D$9,0)</f>
        <v>0</v>
      </c>
      <c r="BW81" s="135"/>
      <c r="BX81" s="141"/>
      <c r="BY81" s="133">
        <f>IF($H81=BX81,$D$9,0)</f>
        <v>0</v>
      </c>
      <c r="BZ81" s="135"/>
      <c r="CA81" s="141"/>
      <c r="CB81" s="133">
        <f>IF($H81=CA81,$D$9,0)</f>
        <v>0</v>
      </c>
      <c r="CC81" s="135"/>
      <c r="CD81" s="141"/>
      <c r="CE81" s="133">
        <f>IF($H81=CD81,$D$9,0)</f>
        <v>0</v>
      </c>
      <c r="CF81" s="135"/>
      <c r="CG81" s="141"/>
      <c r="CH81" s="133">
        <f>IF($H81=CG81,$D$9,0)</f>
        <v>0</v>
      </c>
      <c r="CI81" s="135"/>
      <c r="CJ81" s="141"/>
      <c r="CK81" s="133">
        <f>IF($H81=CJ81,$D$9,0)</f>
        <v>0</v>
      </c>
      <c r="CL81" s="135"/>
      <c r="CM81" s="141"/>
      <c r="CN81" s="133">
        <f>IF($H81=CM81,$D$9,0)</f>
        <v>0</v>
      </c>
      <c r="CO81" s="135"/>
      <c r="CP81" s="141"/>
      <c r="CQ81" s="133">
        <f>IF($H81=CP81,$D$9,0)</f>
        <v>0</v>
      </c>
      <c r="CR81" s="135"/>
      <c r="CS81" s="141"/>
      <c r="CT81" s="133">
        <f>IF($H81=CS81,$D$9,0)</f>
        <v>0</v>
      </c>
      <c r="CU81" s="135"/>
      <c r="CV81" s="141"/>
      <c r="CW81" s="133">
        <f>IF($H81=CV81,$D$9,0)</f>
        <v>0</v>
      </c>
      <c r="CX81" s="135"/>
      <c r="CY81" s="141"/>
      <c r="CZ81" s="133">
        <f>IF($H81=CY81,$D$9,0)</f>
        <v>0</v>
      </c>
      <c r="DA81" s="135"/>
      <c r="DB81" s="141"/>
      <c r="DC81" s="133">
        <f>IF($H81=DB81,$D$9,0)</f>
        <v>0</v>
      </c>
      <c r="DD81" s="135"/>
      <c r="DE81" s="141"/>
      <c r="DF81" s="133">
        <f>IF($H81=DE81,$D$9,0)</f>
        <v>0</v>
      </c>
      <c r="DG81" s="135"/>
      <c r="DH81" s="141"/>
      <c r="DI81" s="133">
        <f>IF($H81=DH81,$D$9,0)</f>
        <v>0</v>
      </c>
      <c r="DJ81" s="135"/>
      <c r="DK81" s="141"/>
      <c r="DL81" s="133">
        <f>IF($H81=DK81,$D$9,0)</f>
        <v>0</v>
      </c>
      <c r="DM81" s="135"/>
      <c r="DN81" s="141"/>
      <c r="DO81" s="133">
        <f>IF($H81=DN81,$D$9,0)</f>
        <v>0</v>
      </c>
      <c r="DP81" s="135"/>
      <c r="DQ81" s="141"/>
      <c r="DR81" s="133">
        <f>IF($H81=DQ81,$D$9,0)</f>
        <v>0</v>
      </c>
      <c r="DS81" s="135"/>
      <c r="DT81" s="141"/>
      <c r="DU81" s="133">
        <f>IF($H81=DT81,$D$9,0)</f>
        <v>0</v>
      </c>
      <c r="DV81" s="135"/>
      <c r="DW81" s="141"/>
      <c r="DX81" s="133">
        <f>IF($H81=DW81,$D$9,0)</f>
        <v>0</v>
      </c>
      <c r="DY81" s="135"/>
      <c r="DZ81" s="141"/>
      <c r="EA81" s="133">
        <f>IF($H81=DZ81,$D$9,0)</f>
        <v>0</v>
      </c>
      <c r="EB81" s="135"/>
      <c r="EC81" s="141"/>
      <c r="ED81" s="133">
        <f>IF($H81=EC81,$D$9,0)</f>
        <v>0</v>
      </c>
      <c r="EE81" s="135"/>
      <c r="EF81" s="141"/>
      <c r="EG81" s="133">
        <f>IF($H81=EF81,$D$9,0)</f>
        <v>0</v>
      </c>
      <c r="EH81" s="135"/>
      <c r="EI81" s="141"/>
      <c r="EJ81" s="133">
        <f>IF($H81=EI81,$D$9,0)</f>
        <v>0</v>
      </c>
      <c r="EK81" s="135"/>
      <c r="EL81" s="141"/>
      <c r="EM81" s="133">
        <f>IF($H81=EL81,$D$9,0)</f>
        <v>0</v>
      </c>
      <c r="EN81" s="135"/>
      <c r="EO81" s="141"/>
      <c r="EP81" s="133">
        <f>IF($H81=EO81,$D$9,0)</f>
        <v>0</v>
      </c>
      <c r="EQ81" s="135"/>
      <c r="ER81" s="141"/>
      <c r="ES81" s="133">
        <f>IF($H81=ER81,$D$9,0)</f>
        <v>0</v>
      </c>
      <c r="ET81" s="135"/>
      <c r="EU81" s="141"/>
      <c r="EV81" s="133">
        <f>IF($H81=EU81,$D$9,0)</f>
        <v>0</v>
      </c>
      <c r="EW81" s="135"/>
      <c r="EX81" s="141"/>
      <c r="EY81" s="133">
        <f>IF($H81=EX81,$D$9,0)</f>
        <v>0</v>
      </c>
      <c r="EZ81" s="135"/>
      <c r="FA81" s="141"/>
      <c r="FB81" s="133">
        <f>IF($H81=FA81,$D$9,0)</f>
        <v>0</v>
      </c>
      <c r="FC81" s="135"/>
    </row>
    <row r="82" spans="3:159" s="73" customFormat="1" ht="15" customHeight="1" x14ac:dyDescent="0.3">
      <c r="F82" s="619"/>
      <c r="G82" s="166" t="s">
        <v>289</v>
      </c>
      <c r="H82" s="177" t="str">
        <f>IF(SUM(Resultados!$Q$48:$Q$51)=12,Resultados!O50,G82)</f>
        <v>3º Grupo G</v>
      </c>
      <c r="J82" s="146"/>
      <c r="K82" s="145">
        <f>IF($H82=J82,$D$10,0)</f>
        <v>0</v>
      </c>
      <c r="M82" s="141"/>
      <c r="N82" s="133">
        <f>IF($H82=M82,$D$10,0)</f>
        <v>0</v>
      </c>
      <c r="O82" s="135"/>
      <c r="P82" s="141"/>
      <c r="Q82" s="133">
        <f>IF($H82=P82,$D$10,0)</f>
        <v>0</v>
      </c>
      <c r="R82" s="135"/>
      <c r="S82" s="141"/>
      <c r="T82" s="133">
        <f>IF($H82=S82,$D$10,0)</f>
        <v>0</v>
      </c>
      <c r="U82" s="135"/>
      <c r="V82" s="141"/>
      <c r="W82" s="133">
        <f>IF($H82=V82,$D$10,0)</f>
        <v>0</v>
      </c>
      <c r="X82" s="135"/>
      <c r="Y82" s="141"/>
      <c r="Z82" s="133">
        <f>IF($H82=Y82,$D$10,0)</f>
        <v>0</v>
      </c>
      <c r="AA82" s="135"/>
      <c r="AB82" s="141"/>
      <c r="AC82" s="133">
        <f>IF($H82=AB82,$D$10,0)</f>
        <v>0</v>
      </c>
      <c r="AD82" s="135"/>
      <c r="AE82" s="141"/>
      <c r="AF82" s="133">
        <f>IF($H82=AE82,$D$10,0)</f>
        <v>0</v>
      </c>
      <c r="AG82" s="135"/>
      <c r="AH82" s="141"/>
      <c r="AI82" s="133">
        <f>IF($H82=AH82,$D$10,0)</f>
        <v>0</v>
      </c>
      <c r="AJ82" s="135"/>
      <c r="AK82" s="141"/>
      <c r="AL82" s="133">
        <f>IF($H82=AK82,$D$10,0)</f>
        <v>0</v>
      </c>
      <c r="AM82" s="135"/>
      <c r="AN82" s="141"/>
      <c r="AO82" s="133">
        <f>IF($H82=AN82,$D$10,0)</f>
        <v>0</v>
      </c>
      <c r="AP82" s="135"/>
      <c r="AQ82" s="141"/>
      <c r="AR82" s="133">
        <f>IF($H82=AQ82,$D$10,0)</f>
        <v>0</v>
      </c>
      <c r="AS82" s="135"/>
      <c r="AT82" s="141"/>
      <c r="AU82" s="133">
        <f>IF($H82=AT82,$D$10,0)</f>
        <v>0</v>
      </c>
      <c r="AV82" s="135"/>
      <c r="AW82" s="141"/>
      <c r="AX82" s="133">
        <f>IF($H82=AW82,$D$10,0)</f>
        <v>0</v>
      </c>
      <c r="AY82" s="135"/>
      <c r="AZ82" s="141"/>
      <c r="BA82" s="133">
        <f>IF($H82=AZ82,$D$10,0)</f>
        <v>0</v>
      </c>
      <c r="BB82" s="135"/>
      <c r="BC82" s="141"/>
      <c r="BD82" s="133">
        <f>IF($H82=BC82,$D$10,0)</f>
        <v>0</v>
      </c>
      <c r="BE82" s="135"/>
      <c r="BF82" s="141"/>
      <c r="BG82" s="133">
        <f>IF($H82=BF82,$D$10,0)</f>
        <v>0</v>
      </c>
      <c r="BH82" s="135"/>
      <c r="BI82" s="141"/>
      <c r="BJ82" s="133">
        <f>IF($H82=BI82,$D$10,0)</f>
        <v>0</v>
      </c>
      <c r="BK82" s="135"/>
      <c r="BL82" s="141"/>
      <c r="BM82" s="133">
        <f>IF($H82=BL82,$D$10,0)</f>
        <v>0</v>
      </c>
      <c r="BN82" s="135"/>
      <c r="BO82" s="141"/>
      <c r="BP82" s="133">
        <f>IF($H82=BO82,$D$10,0)</f>
        <v>0</v>
      </c>
      <c r="BQ82" s="135"/>
      <c r="BR82" s="141"/>
      <c r="BS82" s="133">
        <f>IF($H82=BR82,$D$10,0)</f>
        <v>0</v>
      </c>
      <c r="BT82" s="135"/>
      <c r="BU82" s="141"/>
      <c r="BV82" s="133">
        <f>IF($H82=BU82,$D$10,0)</f>
        <v>0</v>
      </c>
      <c r="BW82" s="135"/>
      <c r="BX82" s="141"/>
      <c r="BY82" s="133">
        <f>IF($H82=BX82,$D$10,0)</f>
        <v>0</v>
      </c>
      <c r="BZ82" s="135"/>
      <c r="CA82" s="141"/>
      <c r="CB82" s="133">
        <f>IF($H82=CA82,$D$10,0)</f>
        <v>0</v>
      </c>
      <c r="CC82" s="135"/>
      <c r="CD82" s="141"/>
      <c r="CE82" s="133">
        <f>IF($H82=CD82,$D$10,0)</f>
        <v>0</v>
      </c>
      <c r="CF82" s="135"/>
      <c r="CG82" s="141"/>
      <c r="CH82" s="133">
        <f>IF($H82=CG82,$D$10,0)</f>
        <v>0</v>
      </c>
      <c r="CI82" s="135"/>
      <c r="CJ82" s="141"/>
      <c r="CK82" s="133">
        <f>IF($H82=CJ82,$D$10,0)</f>
        <v>0</v>
      </c>
      <c r="CL82" s="135"/>
      <c r="CM82" s="141"/>
      <c r="CN82" s="133">
        <f>IF($H82=CM82,$D$10,0)</f>
        <v>0</v>
      </c>
      <c r="CO82" s="135"/>
      <c r="CP82" s="141"/>
      <c r="CQ82" s="133">
        <f>IF($H82=CP82,$D$10,0)</f>
        <v>0</v>
      </c>
      <c r="CR82" s="135"/>
      <c r="CS82" s="141"/>
      <c r="CT82" s="133">
        <f>IF($H82=CS82,$D$10,0)</f>
        <v>0</v>
      </c>
      <c r="CU82" s="135"/>
      <c r="CV82" s="141"/>
      <c r="CW82" s="133">
        <f>IF($H82=CV82,$D$10,0)</f>
        <v>0</v>
      </c>
      <c r="CX82" s="135"/>
      <c r="CY82" s="141"/>
      <c r="CZ82" s="133">
        <f>IF($H82=CY82,$D$10,0)</f>
        <v>0</v>
      </c>
      <c r="DA82" s="135"/>
      <c r="DB82" s="141"/>
      <c r="DC82" s="133">
        <f>IF($H82=DB82,$D$10,0)</f>
        <v>0</v>
      </c>
      <c r="DD82" s="135"/>
      <c r="DE82" s="141"/>
      <c r="DF82" s="133">
        <f>IF($H82=DE82,$D$10,0)</f>
        <v>0</v>
      </c>
      <c r="DG82" s="135"/>
      <c r="DH82" s="141"/>
      <c r="DI82" s="133">
        <f>IF($H82=DH82,$D$10,0)</f>
        <v>0</v>
      </c>
      <c r="DJ82" s="135"/>
      <c r="DK82" s="141"/>
      <c r="DL82" s="133">
        <f>IF($H82=DK82,$D$10,0)</f>
        <v>0</v>
      </c>
      <c r="DM82" s="135"/>
      <c r="DN82" s="141"/>
      <c r="DO82" s="133">
        <f>IF($H82=DN82,$D$10,0)</f>
        <v>0</v>
      </c>
      <c r="DP82" s="135"/>
      <c r="DQ82" s="141"/>
      <c r="DR82" s="133">
        <f>IF($H82=DQ82,$D$10,0)</f>
        <v>0</v>
      </c>
      <c r="DS82" s="135"/>
      <c r="DT82" s="141"/>
      <c r="DU82" s="133">
        <f>IF($H82=DT82,$D$10,0)</f>
        <v>0</v>
      </c>
      <c r="DV82" s="135"/>
      <c r="DW82" s="141"/>
      <c r="DX82" s="133">
        <f>IF($H82=DW82,$D$10,0)</f>
        <v>0</v>
      </c>
      <c r="DY82" s="135"/>
      <c r="DZ82" s="141"/>
      <c r="EA82" s="133">
        <f>IF($H82=DZ82,$D$10,0)</f>
        <v>0</v>
      </c>
      <c r="EB82" s="135"/>
      <c r="EC82" s="141"/>
      <c r="ED82" s="133">
        <f>IF($H82=EC82,$D$10,0)</f>
        <v>0</v>
      </c>
      <c r="EE82" s="135"/>
      <c r="EF82" s="141"/>
      <c r="EG82" s="133">
        <f>IF($H82=EF82,$D$10,0)</f>
        <v>0</v>
      </c>
      <c r="EH82" s="135"/>
      <c r="EI82" s="141"/>
      <c r="EJ82" s="133">
        <f>IF($H82=EI82,$D$10,0)</f>
        <v>0</v>
      </c>
      <c r="EK82" s="135"/>
      <c r="EL82" s="141"/>
      <c r="EM82" s="133">
        <f>IF($H82=EL82,$D$10,0)</f>
        <v>0</v>
      </c>
      <c r="EN82" s="135"/>
      <c r="EO82" s="141"/>
      <c r="EP82" s="133">
        <f>IF($H82=EO82,$D$10,0)</f>
        <v>0</v>
      </c>
      <c r="EQ82" s="135"/>
      <c r="ER82" s="141"/>
      <c r="ES82" s="133">
        <f>IF($H82=ER82,$D$10,0)</f>
        <v>0</v>
      </c>
      <c r="ET82" s="135"/>
      <c r="EU82" s="141"/>
      <c r="EV82" s="133">
        <f>IF($H82=EU82,$D$10,0)</f>
        <v>0</v>
      </c>
      <c r="EW82" s="135"/>
      <c r="EX82" s="141"/>
      <c r="EY82" s="133">
        <f>IF($H82=EX82,$D$10,0)</f>
        <v>0</v>
      </c>
      <c r="EZ82" s="135"/>
      <c r="FA82" s="141"/>
      <c r="FB82" s="133">
        <f>IF($H82=FA82,$D$10,0)</f>
        <v>0</v>
      </c>
      <c r="FC82" s="135"/>
    </row>
    <row r="83" spans="3:159" s="73" customFormat="1" ht="15" customHeight="1" x14ac:dyDescent="0.3">
      <c r="F83" s="619"/>
      <c r="G83" s="166" t="s">
        <v>290</v>
      </c>
      <c r="H83" s="177" t="str">
        <f>IF(SUM(Resultados!$Q$48:$Q$51)=12,Resultados!O51,G83)</f>
        <v>4º Grupo G</v>
      </c>
      <c r="J83" s="146"/>
      <c r="K83" s="145">
        <f>IF($H83=J83,$D$11,0)</f>
        <v>0</v>
      </c>
      <c r="M83" s="141"/>
      <c r="N83" s="133">
        <f>IF($H83=M83,$D$11,0)</f>
        <v>0</v>
      </c>
      <c r="O83" s="135"/>
      <c r="P83" s="141"/>
      <c r="Q83" s="133">
        <f>IF($H83=P83,$D$11,0)</f>
        <v>0</v>
      </c>
      <c r="R83" s="135"/>
      <c r="S83" s="141"/>
      <c r="T83" s="133">
        <f>IF($H83=S83,$D$11,0)</f>
        <v>0</v>
      </c>
      <c r="U83" s="135"/>
      <c r="V83" s="141"/>
      <c r="W83" s="133">
        <f>IF($H83=V83,$D$11,0)</f>
        <v>0</v>
      </c>
      <c r="X83" s="135"/>
      <c r="Y83" s="141"/>
      <c r="Z83" s="133">
        <f>IF($H83=Y83,$D$11,0)</f>
        <v>0</v>
      </c>
      <c r="AA83" s="135"/>
      <c r="AB83" s="141"/>
      <c r="AC83" s="133">
        <f>IF($H83=AB83,$D$11,0)</f>
        <v>0</v>
      </c>
      <c r="AD83" s="135"/>
      <c r="AE83" s="141"/>
      <c r="AF83" s="133">
        <f>IF($H83=AE83,$D$11,0)</f>
        <v>0</v>
      </c>
      <c r="AG83" s="135"/>
      <c r="AH83" s="141"/>
      <c r="AI83" s="133">
        <f>IF($H83=AH83,$D$11,0)</f>
        <v>0</v>
      </c>
      <c r="AJ83" s="135"/>
      <c r="AK83" s="141"/>
      <c r="AL83" s="133">
        <f>IF($H83=AK83,$D$11,0)</f>
        <v>0</v>
      </c>
      <c r="AM83" s="135"/>
      <c r="AN83" s="141"/>
      <c r="AO83" s="133">
        <f>IF($H83=AN83,$D$11,0)</f>
        <v>0</v>
      </c>
      <c r="AP83" s="135"/>
      <c r="AQ83" s="141"/>
      <c r="AR83" s="133">
        <f>IF($H83=AQ83,$D$11,0)</f>
        <v>0</v>
      </c>
      <c r="AS83" s="135"/>
      <c r="AT83" s="141"/>
      <c r="AU83" s="133">
        <f>IF($H83=AT83,$D$11,0)</f>
        <v>0</v>
      </c>
      <c r="AV83" s="135"/>
      <c r="AW83" s="141"/>
      <c r="AX83" s="133">
        <f>IF($H83=AW83,$D$11,0)</f>
        <v>0</v>
      </c>
      <c r="AY83" s="135"/>
      <c r="AZ83" s="141"/>
      <c r="BA83" s="133">
        <f>IF($H83=AZ83,$D$11,0)</f>
        <v>0</v>
      </c>
      <c r="BB83" s="135"/>
      <c r="BC83" s="141"/>
      <c r="BD83" s="133">
        <f>IF($H83=BC83,$D$11,0)</f>
        <v>0</v>
      </c>
      <c r="BE83" s="135"/>
      <c r="BF83" s="141"/>
      <c r="BG83" s="133">
        <f>IF($H83=BF83,$D$11,0)</f>
        <v>0</v>
      </c>
      <c r="BH83" s="135"/>
      <c r="BI83" s="141"/>
      <c r="BJ83" s="133">
        <f>IF($H83=BI83,$D$11,0)</f>
        <v>0</v>
      </c>
      <c r="BK83" s="135"/>
      <c r="BL83" s="141"/>
      <c r="BM83" s="133">
        <f>IF($H83=BL83,$D$11,0)</f>
        <v>0</v>
      </c>
      <c r="BN83" s="135"/>
      <c r="BO83" s="141"/>
      <c r="BP83" s="133">
        <f>IF($H83=BO83,$D$11,0)</f>
        <v>0</v>
      </c>
      <c r="BQ83" s="135"/>
      <c r="BR83" s="141"/>
      <c r="BS83" s="133">
        <f>IF($H83=BR83,$D$11,0)</f>
        <v>0</v>
      </c>
      <c r="BT83" s="135"/>
      <c r="BU83" s="141"/>
      <c r="BV83" s="133">
        <f>IF($H83=BU83,$D$11,0)</f>
        <v>0</v>
      </c>
      <c r="BW83" s="135"/>
      <c r="BX83" s="141"/>
      <c r="BY83" s="133">
        <f>IF($H83=BX83,$D$11,0)</f>
        <v>0</v>
      </c>
      <c r="BZ83" s="135"/>
      <c r="CA83" s="141"/>
      <c r="CB83" s="133">
        <f>IF($H83=CA83,$D$11,0)</f>
        <v>0</v>
      </c>
      <c r="CC83" s="135"/>
      <c r="CD83" s="141"/>
      <c r="CE83" s="133">
        <f>IF($H83=CD83,$D$11,0)</f>
        <v>0</v>
      </c>
      <c r="CF83" s="135"/>
      <c r="CG83" s="141"/>
      <c r="CH83" s="133">
        <f>IF($H83=CG83,$D$11,0)</f>
        <v>0</v>
      </c>
      <c r="CI83" s="135"/>
      <c r="CJ83" s="141"/>
      <c r="CK83" s="133">
        <f>IF($H83=CJ83,$D$11,0)</f>
        <v>0</v>
      </c>
      <c r="CL83" s="135"/>
      <c r="CM83" s="141"/>
      <c r="CN83" s="133">
        <f>IF($H83=CM83,$D$11,0)</f>
        <v>0</v>
      </c>
      <c r="CO83" s="135"/>
      <c r="CP83" s="141"/>
      <c r="CQ83" s="133">
        <f>IF($H83=CP83,$D$11,0)</f>
        <v>0</v>
      </c>
      <c r="CR83" s="135"/>
      <c r="CS83" s="141"/>
      <c r="CT83" s="133">
        <f>IF($H83=CS83,$D$11,0)</f>
        <v>0</v>
      </c>
      <c r="CU83" s="135"/>
      <c r="CV83" s="141"/>
      <c r="CW83" s="133">
        <f>IF($H83=CV83,$D$11,0)</f>
        <v>0</v>
      </c>
      <c r="CX83" s="135"/>
      <c r="CY83" s="141"/>
      <c r="CZ83" s="133">
        <f>IF($H83=CY83,$D$11,0)</f>
        <v>0</v>
      </c>
      <c r="DA83" s="135"/>
      <c r="DB83" s="141"/>
      <c r="DC83" s="133">
        <f>IF($H83=DB83,$D$11,0)</f>
        <v>0</v>
      </c>
      <c r="DD83" s="135"/>
      <c r="DE83" s="141"/>
      <c r="DF83" s="133">
        <f>IF($H83=DE83,$D$11,0)</f>
        <v>0</v>
      </c>
      <c r="DG83" s="135"/>
      <c r="DH83" s="141"/>
      <c r="DI83" s="133">
        <f>IF($H83=DH83,$D$11,0)</f>
        <v>0</v>
      </c>
      <c r="DJ83" s="135"/>
      <c r="DK83" s="141"/>
      <c r="DL83" s="133">
        <f>IF($H83=DK83,$D$11,0)</f>
        <v>0</v>
      </c>
      <c r="DM83" s="135"/>
      <c r="DN83" s="141"/>
      <c r="DO83" s="133">
        <f>IF($H83=DN83,$D$11,0)</f>
        <v>0</v>
      </c>
      <c r="DP83" s="135"/>
      <c r="DQ83" s="141"/>
      <c r="DR83" s="133">
        <f>IF($H83=DQ83,$D$11,0)</f>
        <v>0</v>
      </c>
      <c r="DS83" s="135"/>
      <c r="DT83" s="141"/>
      <c r="DU83" s="133">
        <f>IF($H83=DT83,$D$11,0)</f>
        <v>0</v>
      </c>
      <c r="DV83" s="135"/>
      <c r="DW83" s="141"/>
      <c r="DX83" s="133">
        <f>IF($H83=DW83,$D$11,0)</f>
        <v>0</v>
      </c>
      <c r="DY83" s="135"/>
      <c r="DZ83" s="141"/>
      <c r="EA83" s="133">
        <f>IF($H83=DZ83,$D$11,0)</f>
        <v>0</v>
      </c>
      <c r="EB83" s="135"/>
      <c r="EC83" s="141"/>
      <c r="ED83" s="133">
        <f>IF($H83=EC83,$D$11,0)</f>
        <v>0</v>
      </c>
      <c r="EE83" s="135"/>
      <c r="EF83" s="141"/>
      <c r="EG83" s="133">
        <f>IF($H83=EF83,$D$11,0)</f>
        <v>0</v>
      </c>
      <c r="EH83" s="135"/>
      <c r="EI83" s="141"/>
      <c r="EJ83" s="133">
        <f>IF($H83=EI83,$D$11,0)</f>
        <v>0</v>
      </c>
      <c r="EK83" s="135"/>
      <c r="EL83" s="141"/>
      <c r="EM83" s="133">
        <f>IF($H83=EL83,$D$11,0)</f>
        <v>0</v>
      </c>
      <c r="EN83" s="135"/>
      <c r="EO83" s="141"/>
      <c r="EP83" s="133">
        <f>IF($H83=EO83,$D$11,0)</f>
        <v>0</v>
      </c>
      <c r="EQ83" s="135"/>
      <c r="ER83" s="141"/>
      <c r="ES83" s="133">
        <f>IF($H83=ER83,$D$11,0)</f>
        <v>0</v>
      </c>
      <c r="ET83" s="135"/>
      <c r="EU83" s="141"/>
      <c r="EV83" s="133">
        <f>IF($H83=EU83,$D$11,0)</f>
        <v>0</v>
      </c>
      <c r="EW83" s="135"/>
      <c r="EX83" s="141"/>
      <c r="EY83" s="133">
        <f>IF($H83=EX83,$D$11,0)</f>
        <v>0</v>
      </c>
      <c r="EZ83" s="135"/>
      <c r="FA83" s="141"/>
      <c r="FB83" s="133">
        <f>IF($H83=FA83,$D$11,0)</f>
        <v>0</v>
      </c>
      <c r="FC83" s="135"/>
    </row>
    <row r="84" spans="3:159" s="73" customFormat="1" ht="15" customHeight="1" x14ac:dyDescent="0.3">
      <c r="F84" s="620" t="s">
        <v>108</v>
      </c>
      <c r="G84" s="166" t="s">
        <v>291</v>
      </c>
      <c r="H84" s="177" t="str">
        <f>IF(SUM(Resultados!$Q$55:$Q$58)=12,Resultados!O55,G84)</f>
        <v>1º Grupo H</v>
      </c>
      <c r="J84" s="146"/>
      <c r="K84" s="145">
        <f>IF($H84=J84,$D$8,0)</f>
        <v>0</v>
      </c>
      <c r="M84" s="141"/>
      <c r="N84" s="133">
        <f>IF($H84=M84,$D$8,0)</f>
        <v>0</v>
      </c>
      <c r="O84" s="135"/>
      <c r="P84" s="141"/>
      <c r="Q84" s="133">
        <f>IF($H84=P84,$D$8,0)</f>
        <v>0</v>
      </c>
      <c r="R84" s="135"/>
      <c r="S84" s="141"/>
      <c r="T84" s="133">
        <f>IF($H84=S84,$D$8,0)</f>
        <v>0</v>
      </c>
      <c r="U84" s="135"/>
      <c r="V84" s="141"/>
      <c r="W84" s="133">
        <f>IF($H84=V84,$D$8,0)</f>
        <v>0</v>
      </c>
      <c r="X84" s="135"/>
      <c r="Y84" s="141"/>
      <c r="Z84" s="133">
        <f>IF($H84=Y84,$D$8,0)</f>
        <v>0</v>
      </c>
      <c r="AA84" s="135"/>
      <c r="AB84" s="141"/>
      <c r="AC84" s="133">
        <f>IF($H84=AB84,$D$8,0)</f>
        <v>0</v>
      </c>
      <c r="AD84" s="135"/>
      <c r="AE84" s="141"/>
      <c r="AF84" s="133">
        <f>IF($H84=AE84,$D$8,0)</f>
        <v>0</v>
      </c>
      <c r="AG84" s="135"/>
      <c r="AH84" s="141"/>
      <c r="AI84" s="133">
        <f>IF($H84=AH84,$D$8,0)</f>
        <v>0</v>
      </c>
      <c r="AJ84" s="135"/>
      <c r="AK84" s="141"/>
      <c r="AL84" s="133">
        <f>IF($H84=AK84,$D$8,0)</f>
        <v>0</v>
      </c>
      <c r="AM84" s="135"/>
      <c r="AN84" s="141"/>
      <c r="AO84" s="133">
        <f>IF($H84=AN84,$D$8,0)</f>
        <v>0</v>
      </c>
      <c r="AP84" s="135"/>
      <c r="AQ84" s="141"/>
      <c r="AR84" s="133">
        <f>IF($H84=AQ84,$D$8,0)</f>
        <v>0</v>
      </c>
      <c r="AS84" s="135"/>
      <c r="AT84" s="141"/>
      <c r="AU84" s="133">
        <f>IF($H84=AT84,$D$8,0)</f>
        <v>0</v>
      </c>
      <c r="AV84" s="135"/>
      <c r="AW84" s="141"/>
      <c r="AX84" s="133">
        <f>IF($H84=AW84,$D$8,0)</f>
        <v>0</v>
      </c>
      <c r="AY84" s="135"/>
      <c r="AZ84" s="141"/>
      <c r="BA84" s="133">
        <f>IF($H84=AZ84,$D$8,0)</f>
        <v>0</v>
      </c>
      <c r="BB84" s="135"/>
      <c r="BC84" s="141"/>
      <c r="BD84" s="133">
        <f>IF($H84=BC84,$D$8,0)</f>
        <v>0</v>
      </c>
      <c r="BE84" s="135"/>
      <c r="BF84" s="141"/>
      <c r="BG84" s="133">
        <f>IF($H84=BF84,$D$8,0)</f>
        <v>0</v>
      </c>
      <c r="BH84" s="135"/>
      <c r="BI84" s="141"/>
      <c r="BJ84" s="133">
        <f>IF($H84=BI84,$D$8,0)</f>
        <v>0</v>
      </c>
      <c r="BK84" s="135"/>
      <c r="BL84" s="141"/>
      <c r="BM84" s="133">
        <f>IF($H84=BL84,$D$8,0)</f>
        <v>0</v>
      </c>
      <c r="BN84" s="135"/>
      <c r="BO84" s="141"/>
      <c r="BP84" s="133">
        <f>IF($H84=BO84,$D$8,0)</f>
        <v>0</v>
      </c>
      <c r="BQ84" s="135"/>
      <c r="BR84" s="141"/>
      <c r="BS84" s="133">
        <f>IF($H84=BR84,$D$8,0)</f>
        <v>0</v>
      </c>
      <c r="BT84" s="135"/>
      <c r="BU84" s="141"/>
      <c r="BV84" s="133">
        <f>IF($H84=BU84,$D$8,0)</f>
        <v>0</v>
      </c>
      <c r="BW84" s="135"/>
      <c r="BX84" s="141"/>
      <c r="BY84" s="133">
        <f>IF($H84=BX84,$D$8,0)</f>
        <v>0</v>
      </c>
      <c r="BZ84" s="135"/>
      <c r="CA84" s="141"/>
      <c r="CB84" s="133">
        <f>IF($H84=CA84,$D$8,0)</f>
        <v>0</v>
      </c>
      <c r="CC84" s="135"/>
      <c r="CD84" s="141"/>
      <c r="CE84" s="133">
        <f>IF($H84=CD84,$D$8,0)</f>
        <v>0</v>
      </c>
      <c r="CF84" s="135"/>
      <c r="CG84" s="141"/>
      <c r="CH84" s="133">
        <f>IF($H84=CG84,$D$8,0)</f>
        <v>0</v>
      </c>
      <c r="CI84" s="135"/>
      <c r="CJ84" s="141"/>
      <c r="CK84" s="133">
        <f>IF($H84=CJ84,$D$8,0)</f>
        <v>0</v>
      </c>
      <c r="CL84" s="135"/>
      <c r="CM84" s="141"/>
      <c r="CN84" s="133">
        <f>IF($H84=CM84,$D$8,0)</f>
        <v>0</v>
      </c>
      <c r="CO84" s="135"/>
      <c r="CP84" s="141"/>
      <c r="CQ84" s="133">
        <f>IF($H84=CP84,$D$8,0)</f>
        <v>0</v>
      </c>
      <c r="CR84" s="135"/>
      <c r="CS84" s="141"/>
      <c r="CT84" s="133">
        <f>IF($H84=CS84,$D$8,0)</f>
        <v>0</v>
      </c>
      <c r="CU84" s="135"/>
      <c r="CV84" s="141"/>
      <c r="CW84" s="133">
        <f>IF($H84=CV84,$D$8,0)</f>
        <v>0</v>
      </c>
      <c r="CX84" s="135"/>
      <c r="CY84" s="141"/>
      <c r="CZ84" s="133">
        <f>IF($H84=CY84,$D$8,0)</f>
        <v>0</v>
      </c>
      <c r="DA84" s="135"/>
      <c r="DB84" s="141"/>
      <c r="DC84" s="133">
        <f>IF($H84=DB84,$D$8,0)</f>
        <v>0</v>
      </c>
      <c r="DD84" s="135"/>
      <c r="DE84" s="141"/>
      <c r="DF84" s="133">
        <f>IF($H84=DE84,$D$8,0)</f>
        <v>0</v>
      </c>
      <c r="DG84" s="135"/>
      <c r="DH84" s="141"/>
      <c r="DI84" s="133">
        <f>IF($H84=DH84,$D$8,0)</f>
        <v>0</v>
      </c>
      <c r="DJ84" s="135"/>
      <c r="DK84" s="141"/>
      <c r="DL84" s="133">
        <f>IF($H84=DK84,$D$8,0)</f>
        <v>0</v>
      </c>
      <c r="DM84" s="135"/>
      <c r="DN84" s="141"/>
      <c r="DO84" s="133">
        <f>IF($H84=DN84,$D$8,0)</f>
        <v>0</v>
      </c>
      <c r="DP84" s="135"/>
      <c r="DQ84" s="141"/>
      <c r="DR84" s="133">
        <f>IF($H84=DQ84,$D$8,0)</f>
        <v>0</v>
      </c>
      <c r="DS84" s="135"/>
      <c r="DT84" s="141"/>
      <c r="DU84" s="133">
        <f>IF($H84=DT84,$D$8,0)</f>
        <v>0</v>
      </c>
      <c r="DV84" s="135"/>
      <c r="DW84" s="141"/>
      <c r="DX84" s="133">
        <f>IF($H84=DW84,$D$8,0)</f>
        <v>0</v>
      </c>
      <c r="DY84" s="135"/>
      <c r="DZ84" s="141"/>
      <c r="EA84" s="133">
        <f>IF($H84=DZ84,$D$8,0)</f>
        <v>0</v>
      </c>
      <c r="EB84" s="135"/>
      <c r="EC84" s="141"/>
      <c r="ED84" s="133">
        <f>IF($H84=EC84,$D$8,0)</f>
        <v>0</v>
      </c>
      <c r="EE84" s="135"/>
      <c r="EF84" s="141"/>
      <c r="EG84" s="133">
        <f>IF($H84=EF84,$D$8,0)</f>
        <v>0</v>
      </c>
      <c r="EH84" s="135"/>
      <c r="EI84" s="141"/>
      <c r="EJ84" s="133">
        <f>IF($H84=EI84,$D$8,0)</f>
        <v>0</v>
      </c>
      <c r="EK84" s="135"/>
      <c r="EL84" s="141"/>
      <c r="EM84" s="133">
        <f>IF($H84=EL84,$D$8,0)</f>
        <v>0</v>
      </c>
      <c r="EN84" s="135"/>
      <c r="EO84" s="141"/>
      <c r="EP84" s="133">
        <f>IF($H84=EO84,$D$8,0)</f>
        <v>0</v>
      </c>
      <c r="EQ84" s="135"/>
      <c r="ER84" s="141"/>
      <c r="ES84" s="133">
        <f>IF($H84=ER84,$D$8,0)</f>
        <v>0</v>
      </c>
      <c r="ET84" s="135"/>
      <c r="EU84" s="141"/>
      <c r="EV84" s="133">
        <f>IF($H84=EU84,$D$8,0)</f>
        <v>0</v>
      </c>
      <c r="EW84" s="135"/>
      <c r="EX84" s="141"/>
      <c r="EY84" s="133">
        <f>IF($H84=EX84,$D$8,0)</f>
        <v>0</v>
      </c>
      <c r="EZ84" s="135"/>
      <c r="FA84" s="141"/>
      <c r="FB84" s="133">
        <f>IF($H84=FA84,$D$8,0)</f>
        <v>0</v>
      </c>
      <c r="FC84" s="135"/>
    </row>
    <row r="85" spans="3:159" s="73" customFormat="1" ht="15" customHeight="1" x14ac:dyDescent="0.3">
      <c r="F85" s="621"/>
      <c r="G85" s="166" t="s">
        <v>292</v>
      </c>
      <c r="H85" s="177" t="str">
        <f>IF(SUM(Resultados!$Q$55:$Q$58)=12,Resultados!O56,G85)</f>
        <v>2º Grupo H</v>
      </c>
      <c r="J85" s="146"/>
      <c r="K85" s="145">
        <f>IF($H85=J85,$D$9,0)</f>
        <v>0</v>
      </c>
      <c r="M85" s="141"/>
      <c r="N85" s="133">
        <f>IF($H85=M85,$D$9,0)</f>
        <v>0</v>
      </c>
      <c r="O85" s="135"/>
      <c r="P85" s="141"/>
      <c r="Q85" s="133">
        <f>IF($H85=P85,$D$9,0)</f>
        <v>0</v>
      </c>
      <c r="R85" s="135"/>
      <c r="S85" s="141"/>
      <c r="T85" s="133">
        <f>IF($H85=S85,$D$9,0)</f>
        <v>0</v>
      </c>
      <c r="U85" s="135"/>
      <c r="V85" s="141"/>
      <c r="W85" s="133">
        <f>IF($H85=V85,$D$9,0)</f>
        <v>0</v>
      </c>
      <c r="X85" s="135"/>
      <c r="Y85" s="141"/>
      <c r="Z85" s="133">
        <f>IF($H85=Y85,$D$9,0)</f>
        <v>0</v>
      </c>
      <c r="AA85" s="135"/>
      <c r="AB85" s="141"/>
      <c r="AC85" s="133">
        <f>IF($H85=AB85,$D$9,0)</f>
        <v>0</v>
      </c>
      <c r="AD85" s="135"/>
      <c r="AE85" s="141"/>
      <c r="AF85" s="133">
        <f>IF($H85=AE85,$D$9,0)</f>
        <v>0</v>
      </c>
      <c r="AG85" s="135"/>
      <c r="AH85" s="141"/>
      <c r="AI85" s="133">
        <f>IF($H85=AH85,$D$9,0)</f>
        <v>0</v>
      </c>
      <c r="AJ85" s="135"/>
      <c r="AK85" s="141"/>
      <c r="AL85" s="133">
        <f>IF($H85=AK85,$D$9,0)</f>
        <v>0</v>
      </c>
      <c r="AM85" s="135"/>
      <c r="AN85" s="141"/>
      <c r="AO85" s="133">
        <f>IF($H85=AN85,$D$9,0)</f>
        <v>0</v>
      </c>
      <c r="AP85" s="135"/>
      <c r="AQ85" s="141"/>
      <c r="AR85" s="133">
        <f>IF($H85=AQ85,$D$9,0)</f>
        <v>0</v>
      </c>
      <c r="AS85" s="135"/>
      <c r="AT85" s="141"/>
      <c r="AU85" s="133">
        <f>IF($H85=AT85,$D$9,0)</f>
        <v>0</v>
      </c>
      <c r="AV85" s="135"/>
      <c r="AW85" s="141"/>
      <c r="AX85" s="133">
        <f>IF($H85=AW85,$D$9,0)</f>
        <v>0</v>
      </c>
      <c r="AY85" s="135"/>
      <c r="AZ85" s="141"/>
      <c r="BA85" s="133">
        <f>IF($H85=AZ85,$D$9,0)</f>
        <v>0</v>
      </c>
      <c r="BB85" s="135"/>
      <c r="BC85" s="141"/>
      <c r="BD85" s="133">
        <f>IF($H85=BC85,$D$9,0)</f>
        <v>0</v>
      </c>
      <c r="BE85" s="135"/>
      <c r="BF85" s="141"/>
      <c r="BG85" s="133">
        <f>IF($H85=BF85,$D$9,0)</f>
        <v>0</v>
      </c>
      <c r="BH85" s="135"/>
      <c r="BI85" s="141"/>
      <c r="BJ85" s="133">
        <f>IF($H85=BI85,$D$9,0)</f>
        <v>0</v>
      </c>
      <c r="BK85" s="135"/>
      <c r="BL85" s="141"/>
      <c r="BM85" s="133">
        <f>IF($H85=BL85,$D$9,0)</f>
        <v>0</v>
      </c>
      <c r="BN85" s="135"/>
      <c r="BO85" s="141"/>
      <c r="BP85" s="133">
        <f>IF($H85=BO85,$D$9,0)</f>
        <v>0</v>
      </c>
      <c r="BQ85" s="135"/>
      <c r="BR85" s="141"/>
      <c r="BS85" s="133">
        <f>IF($H85=BR85,$D$9,0)</f>
        <v>0</v>
      </c>
      <c r="BT85" s="135"/>
      <c r="BU85" s="141"/>
      <c r="BV85" s="133">
        <f>IF($H85=BU85,$D$9,0)</f>
        <v>0</v>
      </c>
      <c r="BW85" s="135"/>
      <c r="BX85" s="141"/>
      <c r="BY85" s="133">
        <f>IF($H85=BX85,$D$9,0)</f>
        <v>0</v>
      </c>
      <c r="BZ85" s="135"/>
      <c r="CA85" s="141"/>
      <c r="CB85" s="133">
        <f>IF($H85=CA85,$D$9,0)</f>
        <v>0</v>
      </c>
      <c r="CC85" s="135"/>
      <c r="CD85" s="141"/>
      <c r="CE85" s="133">
        <f>IF($H85=CD85,$D$9,0)</f>
        <v>0</v>
      </c>
      <c r="CF85" s="135"/>
      <c r="CG85" s="141"/>
      <c r="CH85" s="133">
        <f>IF($H85=CG85,$D$9,0)</f>
        <v>0</v>
      </c>
      <c r="CI85" s="135"/>
      <c r="CJ85" s="141"/>
      <c r="CK85" s="133">
        <f>IF($H85=CJ85,$D$9,0)</f>
        <v>0</v>
      </c>
      <c r="CL85" s="135"/>
      <c r="CM85" s="141"/>
      <c r="CN85" s="133">
        <f>IF($H85=CM85,$D$9,0)</f>
        <v>0</v>
      </c>
      <c r="CO85" s="135"/>
      <c r="CP85" s="141"/>
      <c r="CQ85" s="133">
        <f>IF($H85=CP85,$D$9,0)</f>
        <v>0</v>
      </c>
      <c r="CR85" s="135"/>
      <c r="CS85" s="141"/>
      <c r="CT85" s="133">
        <f>IF($H85=CS85,$D$9,0)</f>
        <v>0</v>
      </c>
      <c r="CU85" s="135"/>
      <c r="CV85" s="141"/>
      <c r="CW85" s="133">
        <f>IF($H85=CV85,$D$9,0)</f>
        <v>0</v>
      </c>
      <c r="CX85" s="135"/>
      <c r="CY85" s="141"/>
      <c r="CZ85" s="133">
        <f>IF($H85=CY85,$D$9,0)</f>
        <v>0</v>
      </c>
      <c r="DA85" s="135"/>
      <c r="DB85" s="141"/>
      <c r="DC85" s="133">
        <f>IF($H85=DB85,$D$9,0)</f>
        <v>0</v>
      </c>
      <c r="DD85" s="135"/>
      <c r="DE85" s="141"/>
      <c r="DF85" s="133">
        <f>IF($H85=DE85,$D$9,0)</f>
        <v>0</v>
      </c>
      <c r="DG85" s="135"/>
      <c r="DH85" s="141"/>
      <c r="DI85" s="133">
        <f>IF($H85=DH85,$D$9,0)</f>
        <v>0</v>
      </c>
      <c r="DJ85" s="135"/>
      <c r="DK85" s="141"/>
      <c r="DL85" s="133">
        <f>IF($H85=DK85,$D$9,0)</f>
        <v>0</v>
      </c>
      <c r="DM85" s="135"/>
      <c r="DN85" s="141"/>
      <c r="DO85" s="133">
        <f>IF($H85=DN85,$D$9,0)</f>
        <v>0</v>
      </c>
      <c r="DP85" s="135"/>
      <c r="DQ85" s="141"/>
      <c r="DR85" s="133">
        <f>IF($H85=DQ85,$D$9,0)</f>
        <v>0</v>
      </c>
      <c r="DS85" s="135"/>
      <c r="DT85" s="141"/>
      <c r="DU85" s="133">
        <f>IF($H85=DT85,$D$9,0)</f>
        <v>0</v>
      </c>
      <c r="DV85" s="135"/>
      <c r="DW85" s="141"/>
      <c r="DX85" s="133">
        <f>IF($H85=DW85,$D$9,0)</f>
        <v>0</v>
      </c>
      <c r="DY85" s="135"/>
      <c r="DZ85" s="141"/>
      <c r="EA85" s="133">
        <f>IF($H85=DZ85,$D$9,0)</f>
        <v>0</v>
      </c>
      <c r="EB85" s="135"/>
      <c r="EC85" s="141"/>
      <c r="ED85" s="133">
        <f>IF($H85=EC85,$D$9,0)</f>
        <v>0</v>
      </c>
      <c r="EE85" s="135"/>
      <c r="EF85" s="141"/>
      <c r="EG85" s="133">
        <f>IF($H85=EF85,$D$9,0)</f>
        <v>0</v>
      </c>
      <c r="EH85" s="135"/>
      <c r="EI85" s="141"/>
      <c r="EJ85" s="133">
        <f>IF($H85=EI85,$D$9,0)</f>
        <v>0</v>
      </c>
      <c r="EK85" s="135"/>
      <c r="EL85" s="141"/>
      <c r="EM85" s="133">
        <f>IF($H85=EL85,$D$9,0)</f>
        <v>0</v>
      </c>
      <c r="EN85" s="135"/>
      <c r="EO85" s="141"/>
      <c r="EP85" s="133">
        <f>IF($H85=EO85,$D$9,0)</f>
        <v>0</v>
      </c>
      <c r="EQ85" s="135"/>
      <c r="ER85" s="141"/>
      <c r="ES85" s="133">
        <f>IF($H85=ER85,$D$9,0)</f>
        <v>0</v>
      </c>
      <c r="ET85" s="135"/>
      <c r="EU85" s="141"/>
      <c r="EV85" s="133">
        <f>IF($H85=EU85,$D$9,0)</f>
        <v>0</v>
      </c>
      <c r="EW85" s="135"/>
      <c r="EX85" s="141"/>
      <c r="EY85" s="133">
        <f>IF($H85=EX85,$D$9,0)</f>
        <v>0</v>
      </c>
      <c r="EZ85" s="135"/>
      <c r="FA85" s="141"/>
      <c r="FB85" s="133">
        <f>IF($H85=FA85,$D$9,0)</f>
        <v>0</v>
      </c>
      <c r="FC85" s="135"/>
    </row>
    <row r="86" spans="3:159" s="73" customFormat="1" ht="15" customHeight="1" x14ac:dyDescent="0.3">
      <c r="F86" s="621"/>
      <c r="G86" s="166" t="s">
        <v>293</v>
      </c>
      <c r="H86" s="177" t="str">
        <f>IF(SUM(Resultados!$Q$55:$Q$58)=12,Resultados!O57,G86)</f>
        <v>3º Grupo H</v>
      </c>
      <c r="J86" s="146"/>
      <c r="K86" s="145">
        <f>IF($H86=J86,$D$10,0)</f>
        <v>0</v>
      </c>
      <c r="M86" s="141"/>
      <c r="N86" s="133">
        <f>IF($H86=M86,$D$10,0)</f>
        <v>0</v>
      </c>
      <c r="O86" s="135"/>
      <c r="P86" s="141"/>
      <c r="Q86" s="133">
        <f>IF($H86=P86,$D$10,0)</f>
        <v>0</v>
      </c>
      <c r="R86" s="135"/>
      <c r="S86" s="141"/>
      <c r="T86" s="133">
        <f>IF($H86=S86,$D$10,0)</f>
        <v>0</v>
      </c>
      <c r="U86" s="135"/>
      <c r="V86" s="141"/>
      <c r="W86" s="133">
        <f>IF($H86=V86,$D$10,0)</f>
        <v>0</v>
      </c>
      <c r="X86" s="135"/>
      <c r="Y86" s="141"/>
      <c r="Z86" s="133">
        <f>IF($H86=Y86,$D$10,0)</f>
        <v>0</v>
      </c>
      <c r="AA86" s="135"/>
      <c r="AB86" s="141"/>
      <c r="AC86" s="133">
        <f>IF($H86=AB86,$D$10,0)</f>
        <v>0</v>
      </c>
      <c r="AD86" s="135"/>
      <c r="AE86" s="141"/>
      <c r="AF86" s="133">
        <f>IF($H86=AE86,$D$10,0)</f>
        <v>0</v>
      </c>
      <c r="AG86" s="135"/>
      <c r="AH86" s="141"/>
      <c r="AI86" s="133">
        <f>IF($H86=AH86,$D$10,0)</f>
        <v>0</v>
      </c>
      <c r="AJ86" s="135"/>
      <c r="AK86" s="141"/>
      <c r="AL86" s="133">
        <f>IF($H86=AK86,$D$10,0)</f>
        <v>0</v>
      </c>
      <c r="AM86" s="135"/>
      <c r="AN86" s="141"/>
      <c r="AO86" s="133">
        <f>IF($H86=AN86,$D$10,0)</f>
        <v>0</v>
      </c>
      <c r="AP86" s="135"/>
      <c r="AQ86" s="141"/>
      <c r="AR86" s="133">
        <f>IF($H86=AQ86,$D$10,0)</f>
        <v>0</v>
      </c>
      <c r="AS86" s="135"/>
      <c r="AT86" s="141"/>
      <c r="AU86" s="133">
        <f>IF($H86=AT86,$D$10,0)</f>
        <v>0</v>
      </c>
      <c r="AV86" s="135"/>
      <c r="AW86" s="141"/>
      <c r="AX86" s="133">
        <f>IF($H86=AW86,$D$10,0)</f>
        <v>0</v>
      </c>
      <c r="AY86" s="135"/>
      <c r="AZ86" s="141"/>
      <c r="BA86" s="133">
        <f>IF($H86=AZ86,$D$10,0)</f>
        <v>0</v>
      </c>
      <c r="BB86" s="135"/>
      <c r="BC86" s="141"/>
      <c r="BD86" s="133">
        <f>IF($H86=BC86,$D$10,0)</f>
        <v>0</v>
      </c>
      <c r="BE86" s="135"/>
      <c r="BF86" s="141"/>
      <c r="BG86" s="133">
        <f>IF($H86=BF86,$D$10,0)</f>
        <v>0</v>
      </c>
      <c r="BH86" s="135"/>
      <c r="BI86" s="141"/>
      <c r="BJ86" s="133">
        <f>IF($H86=BI86,$D$10,0)</f>
        <v>0</v>
      </c>
      <c r="BK86" s="135"/>
      <c r="BL86" s="141"/>
      <c r="BM86" s="133">
        <f>IF($H86=BL86,$D$10,0)</f>
        <v>0</v>
      </c>
      <c r="BN86" s="135"/>
      <c r="BO86" s="141"/>
      <c r="BP86" s="133">
        <f>IF($H86=BO86,$D$10,0)</f>
        <v>0</v>
      </c>
      <c r="BQ86" s="135"/>
      <c r="BR86" s="141"/>
      <c r="BS86" s="133">
        <f>IF($H86=BR86,$D$10,0)</f>
        <v>0</v>
      </c>
      <c r="BT86" s="135"/>
      <c r="BU86" s="141"/>
      <c r="BV86" s="133">
        <f>IF($H86=BU86,$D$10,0)</f>
        <v>0</v>
      </c>
      <c r="BW86" s="135"/>
      <c r="BX86" s="141"/>
      <c r="BY86" s="133">
        <f>IF($H86=BX86,$D$10,0)</f>
        <v>0</v>
      </c>
      <c r="BZ86" s="135"/>
      <c r="CA86" s="141"/>
      <c r="CB86" s="133">
        <f>IF($H86=CA86,$D$10,0)</f>
        <v>0</v>
      </c>
      <c r="CC86" s="135"/>
      <c r="CD86" s="141"/>
      <c r="CE86" s="133">
        <f>IF($H86=CD86,$D$10,0)</f>
        <v>0</v>
      </c>
      <c r="CF86" s="135"/>
      <c r="CG86" s="141"/>
      <c r="CH86" s="133">
        <f>IF($H86=CG86,$D$10,0)</f>
        <v>0</v>
      </c>
      <c r="CI86" s="135"/>
      <c r="CJ86" s="141"/>
      <c r="CK86" s="133">
        <f>IF($H86=CJ86,$D$10,0)</f>
        <v>0</v>
      </c>
      <c r="CL86" s="135"/>
      <c r="CM86" s="141"/>
      <c r="CN86" s="133">
        <f>IF($H86=CM86,$D$10,0)</f>
        <v>0</v>
      </c>
      <c r="CO86" s="135"/>
      <c r="CP86" s="141"/>
      <c r="CQ86" s="133">
        <f>IF($H86=CP86,$D$10,0)</f>
        <v>0</v>
      </c>
      <c r="CR86" s="135"/>
      <c r="CS86" s="141"/>
      <c r="CT86" s="133">
        <f>IF($H86=CS86,$D$10,0)</f>
        <v>0</v>
      </c>
      <c r="CU86" s="135"/>
      <c r="CV86" s="141"/>
      <c r="CW86" s="133">
        <f>IF($H86=CV86,$D$10,0)</f>
        <v>0</v>
      </c>
      <c r="CX86" s="135"/>
      <c r="CY86" s="141"/>
      <c r="CZ86" s="133">
        <f>IF($H86=CY86,$D$10,0)</f>
        <v>0</v>
      </c>
      <c r="DA86" s="135"/>
      <c r="DB86" s="141"/>
      <c r="DC86" s="133">
        <f>IF($H86=DB86,$D$10,0)</f>
        <v>0</v>
      </c>
      <c r="DD86" s="135"/>
      <c r="DE86" s="141"/>
      <c r="DF86" s="133">
        <f>IF($H86=DE86,$D$10,0)</f>
        <v>0</v>
      </c>
      <c r="DG86" s="135"/>
      <c r="DH86" s="141"/>
      <c r="DI86" s="133">
        <f>IF($H86=DH86,$D$10,0)</f>
        <v>0</v>
      </c>
      <c r="DJ86" s="135"/>
      <c r="DK86" s="141"/>
      <c r="DL86" s="133">
        <f>IF($H86=DK86,$D$10,0)</f>
        <v>0</v>
      </c>
      <c r="DM86" s="135"/>
      <c r="DN86" s="141"/>
      <c r="DO86" s="133">
        <f>IF($H86=DN86,$D$10,0)</f>
        <v>0</v>
      </c>
      <c r="DP86" s="135"/>
      <c r="DQ86" s="141"/>
      <c r="DR86" s="133">
        <f>IF($H86=DQ86,$D$10,0)</f>
        <v>0</v>
      </c>
      <c r="DS86" s="135"/>
      <c r="DT86" s="141"/>
      <c r="DU86" s="133">
        <f>IF($H86=DT86,$D$10,0)</f>
        <v>0</v>
      </c>
      <c r="DV86" s="135"/>
      <c r="DW86" s="141"/>
      <c r="DX86" s="133">
        <f>IF($H86=DW86,$D$10,0)</f>
        <v>0</v>
      </c>
      <c r="DY86" s="135"/>
      <c r="DZ86" s="141"/>
      <c r="EA86" s="133">
        <f>IF($H86=DZ86,$D$10,0)</f>
        <v>0</v>
      </c>
      <c r="EB86" s="135"/>
      <c r="EC86" s="141"/>
      <c r="ED86" s="133">
        <f>IF($H86=EC86,$D$10,0)</f>
        <v>0</v>
      </c>
      <c r="EE86" s="135"/>
      <c r="EF86" s="141"/>
      <c r="EG86" s="133">
        <f>IF($H86=EF86,$D$10,0)</f>
        <v>0</v>
      </c>
      <c r="EH86" s="135"/>
      <c r="EI86" s="141"/>
      <c r="EJ86" s="133">
        <f>IF($H86=EI86,$D$10,0)</f>
        <v>0</v>
      </c>
      <c r="EK86" s="135"/>
      <c r="EL86" s="141"/>
      <c r="EM86" s="133">
        <f>IF($H86=EL86,$D$10,0)</f>
        <v>0</v>
      </c>
      <c r="EN86" s="135"/>
      <c r="EO86" s="141"/>
      <c r="EP86" s="133">
        <f>IF($H86=EO86,$D$10,0)</f>
        <v>0</v>
      </c>
      <c r="EQ86" s="135"/>
      <c r="ER86" s="141"/>
      <c r="ES86" s="133">
        <f>IF($H86=ER86,$D$10,0)</f>
        <v>0</v>
      </c>
      <c r="ET86" s="135"/>
      <c r="EU86" s="141"/>
      <c r="EV86" s="133">
        <f>IF($H86=EU86,$D$10,0)</f>
        <v>0</v>
      </c>
      <c r="EW86" s="135"/>
      <c r="EX86" s="141"/>
      <c r="EY86" s="133">
        <f>IF($H86=EX86,$D$10,0)</f>
        <v>0</v>
      </c>
      <c r="EZ86" s="135"/>
      <c r="FA86" s="141"/>
      <c r="FB86" s="133">
        <f>IF($H86=FA86,$D$10,0)</f>
        <v>0</v>
      </c>
      <c r="FC86" s="135"/>
    </row>
    <row r="87" spans="3:159" s="73" customFormat="1" ht="15" customHeight="1" x14ac:dyDescent="0.3">
      <c r="F87" s="621"/>
      <c r="G87" s="170" t="s">
        <v>294</v>
      </c>
      <c r="H87" s="178" t="str">
        <f>IF(SUM(Resultados!$Q$55:$Q$58)=12,Resultados!O58,G87)</f>
        <v>4º Grupo H</v>
      </c>
      <c r="J87" s="146"/>
      <c r="K87" s="145">
        <f>IF($H87=J87,$D$11,0)</f>
        <v>0</v>
      </c>
      <c r="M87" s="141"/>
      <c r="N87" s="133">
        <f>IF($H87=M87,$D$11,0)</f>
        <v>0</v>
      </c>
      <c r="O87" s="135"/>
      <c r="P87" s="141"/>
      <c r="Q87" s="133">
        <f>IF($H87=P87,$D$11,0)</f>
        <v>0</v>
      </c>
      <c r="R87" s="135"/>
      <c r="S87" s="141"/>
      <c r="T87" s="133">
        <f>IF($H87=S87,$D$11,0)</f>
        <v>0</v>
      </c>
      <c r="U87" s="135"/>
      <c r="V87" s="141"/>
      <c r="W87" s="133">
        <f>IF($H87=V87,$D$11,0)</f>
        <v>0</v>
      </c>
      <c r="X87" s="135"/>
      <c r="Y87" s="141"/>
      <c r="Z87" s="133">
        <f>IF($H87=Y87,$D$11,0)</f>
        <v>0</v>
      </c>
      <c r="AA87" s="135"/>
      <c r="AB87" s="141"/>
      <c r="AC87" s="133">
        <f>IF($H87=AB87,$D$11,0)</f>
        <v>0</v>
      </c>
      <c r="AD87" s="135"/>
      <c r="AE87" s="141"/>
      <c r="AF87" s="133">
        <f>IF($H87=AE87,$D$11,0)</f>
        <v>0</v>
      </c>
      <c r="AG87" s="135"/>
      <c r="AH87" s="141"/>
      <c r="AI87" s="133">
        <f>IF($H87=AH87,$D$11,0)</f>
        <v>0</v>
      </c>
      <c r="AJ87" s="135"/>
      <c r="AK87" s="141"/>
      <c r="AL87" s="133">
        <f>IF($H87=AK87,$D$11,0)</f>
        <v>0</v>
      </c>
      <c r="AM87" s="135"/>
      <c r="AN87" s="141"/>
      <c r="AO87" s="133">
        <f>IF($H87=AN87,$D$11,0)</f>
        <v>0</v>
      </c>
      <c r="AP87" s="135"/>
      <c r="AQ87" s="141"/>
      <c r="AR87" s="133">
        <f>IF($H87=AQ87,$D$11,0)</f>
        <v>0</v>
      </c>
      <c r="AS87" s="135"/>
      <c r="AT87" s="141"/>
      <c r="AU87" s="133">
        <f>IF($H87=AT87,$D$11,0)</f>
        <v>0</v>
      </c>
      <c r="AV87" s="135"/>
      <c r="AW87" s="141"/>
      <c r="AX87" s="133">
        <f>IF($H87=AW87,$D$11,0)</f>
        <v>0</v>
      </c>
      <c r="AY87" s="135"/>
      <c r="AZ87" s="141"/>
      <c r="BA87" s="133">
        <f>IF($H87=AZ87,$D$11,0)</f>
        <v>0</v>
      </c>
      <c r="BB87" s="135"/>
      <c r="BC87" s="141"/>
      <c r="BD87" s="133">
        <f>IF($H87=BC87,$D$11,0)</f>
        <v>0</v>
      </c>
      <c r="BE87" s="135"/>
      <c r="BF87" s="141"/>
      <c r="BG87" s="133">
        <f>IF($H87=BF87,$D$11,0)</f>
        <v>0</v>
      </c>
      <c r="BH87" s="135"/>
      <c r="BI87" s="141"/>
      <c r="BJ87" s="133">
        <f>IF($H87=BI87,$D$11,0)</f>
        <v>0</v>
      </c>
      <c r="BK87" s="135"/>
      <c r="BL87" s="141"/>
      <c r="BM87" s="133">
        <f>IF($H87=BL87,$D$11,0)</f>
        <v>0</v>
      </c>
      <c r="BN87" s="135"/>
      <c r="BO87" s="141"/>
      <c r="BP87" s="133">
        <f>IF($H87=BO87,$D$11,0)</f>
        <v>0</v>
      </c>
      <c r="BQ87" s="135"/>
      <c r="BR87" s="141"/>
      <c r="BS87" s="133">
        <f>IF($H87=BR87,$D$11,0)</f>
        <v>0</v>
      </c>
      <c r="BT87" s="135"/>
      <c r="BU87" s="141"/>
      <c r="BV87" s="133">
        <f>IF($H87=BU87,$D$11,0)</f>
        <v>0</v>
      </c>
      <c r="BW87" s="135"/>
      <c r="BX87" s="141"/>
      <c r="BY87" s="133">
        <f>IF($H87=BX87,$D$11,0)</f>
        <v>0</v>
      </c>
      <c r="BZ87" s="135"/>
      <c r="CA87" s="141"/>
      <c r="CB87" s="133">
        <f>IF($H87=CA87,$D$11,0)</f>
        <v>0</v>
      </c>
      <c r="CC87" s="135"/>
      <c r="CD87" s="141"/>
      <c r="CE87" s="133">
        <f>IF($H87=CD87,$D$11,0)</f>
        <v>0</v>
      </c>
      <c r="CF87" s="135"/>
      <c r="CG87" s="141"/>
      <c r="CH87" s="133">
        <f>IF($H87=CG87,$D$11,0)</f>
        <v>0</v>
      </c>
      <c r="CI87" s="135"/>
      <c r="CJ87" s="141"/>
      <c r="CK87" s="133">
        <f>IF($H87=CJ87,$D$11,0)</f>
        <v>0</v>
      </c>
      <c r="CL87" s="135"/>
      <c r="CM87" s="141"/>
      <c r="CN87" s="133">
        <f>IF($H87=CM87,$D$11,0)</f>
        <v>0</v>
      </c>
      <c r="CO87" s="135"/>
      <c r="CP87" s="141"/>
      <c r="CQ87" s="133">
        <f>IF($H87=CP87,$D$11,0)</f>
        <v>0</v>
      </c>
      <c r="CR87" s="135"/>
      <c r="CS87" s="141"/>
      <c r="CT87" s="133">
        <f>IF($H87=CS87,$D$11,0)</f>
        <v>0</v>
      </c>
      <c r="CU87" s="135"/>
      <c r="CV87" s="141"/>
      <c r="CW87" s="133">
        <f>IF($H87=CV87,$D$11,0)</f>
        <v>0</v>
      </c>
      <c r="CX87" s="135"/>
      <c r="CY87" s="141"/>
      <c r="CZ87" s="133">
        <f>IF($H87=CY87,$D$11,0)</f>
        <v>0</v>
      </c>
      <c r="DA87" s="135"/>
      <c r="DB87" s="141"/>
      <c r="DC87" s="133">
        <f>IF($H87=DB87,$D$11,0)</f>
        <v>0</v>
      </c>
      <c r="DD87" s="135"/>
      <c r="DE87" s="141"/>
      <c r="DF87" s="133">
        <f>IF($H87=DE87,$D$11,0)</f>
        <v>0</v>
      </c>
      <c r="DG87" s="135"/>
      <c r="DH87" s="141"/>
      <c r="DI87" s="133">
        <f>IF($H87=DH87,$D$11,0)</f>
        <v>0</v>
      </c>
      <c r="DJ87" s="135"/>
      <c r="DK87" s="141"/>
      <c r="DL87" s="133">
        <f>IF($H87=DK87,$D$11,0)</f>
        <v>0</v>
      </c>
      <c r="DM87" s="135"/>
      <c r="DN87" s="141"/>
      <c r="DO87" s="133">
        <f>IF($H87=DN87,$D$11,0)</f>
        <v>0</v>
      </c>
      <c r="DP87" s="135"/>
      <c r="DQ87" s="141"/>
      <c r="DR87" s="133">
        <f>IF($H87=DQ87,$D$11,0)</f>
        <v>0</v>
      </c>
      <c r="DS87" s="135"/>
      <c r="DT87" s="141"/>
      <c r="DU87" s="133">
        <f>IF($H87=DT87,$D$11,0)</f>
        <v>0</v>
      </c>
      <c r="DV87" s="135"/>
      <c r="DW87" s="141"/>
      <c r="DX87" s="133">
        <f>IF($H87=DW87,$D$11,0)</f>
        <v>0</v>
      </c>
      <c r="DY87" s="135"/>
      <c r="DZ87" s="141"/>
      <c r="EA87" s="133">
        <f>IF($H87=DZ87,$D$11,0)</f>
        <v>0</v>
      </c>
      <c r="EB87" s="135"/>
      <c r="EC87" s="141"/>
      <c r="ED87" s="133">
        <f>IF($H87=EC87,$D$11,0)</f>
        <v>0</v>
      </c>
      <c r="EE87" s="135"/>
      <c r="EF87" s="141"/>
      <c r="EG87" s="133">
        <f>IF($H87=EF87,$D$11,0)</f>
        <v>0</v>
      </c>
      <c r="EH87" s="135"/>
      <c r="EI87" s="141"/>
      <c r="EJ87" s="133">
        <f>IF($H87=EI87,$D$11,0)</f>
        <v>0</v>
      </c>
      <c r="EK87" s="135"/>
      <c r="EL87" s="141"/>
      <c r="EM87" s="133">
        <f>IF($H87=EL87,$D$11,0)</f>
        <v>0</v>
      </c>
      <c r="EN87" s="135"/>
      <c r="EO87" s="141"/>
      <c r="EP87" s="133">
        <f>IF($H87=EO87,$D$11,0)</f>
        <v>0</v>
      </c>
      <c r="EQ87" s="135"/>
      <c r="ER87" s="141"/>
      <c r="ES87" s="133">
        <f>IF($H87=ER87,$D$11,0)</f>
        <v>0</v>
      </c>
      <c r="ET87" s="135"/>
      <c r="EU87" s="141"/>
      <c r="EV87" s="133">
        <f>IF($H87=EU87,$D$11,0)</f>
        <v>0</v>
      </c>
      <c r="EW87" s="135"/>
      <c r="EX87" s="141"/>
      <c r="EY87" s="133">
        <f>IF($H87=EX87,$D$11,0)</f>
        <v>0</v>
      </c>
      <c r="EZ87" s="135"/>
      <c r="FA87" s="141"/>
      <c r="FB87" s="133">
        <f>IF($H87=FA87,$D$11,0)</f>
        <v>0</v>
      </c>
      <c r="FC87" s="135"/>
    </row>
    <row r="88" spans="3:159" s="73" customFormat="1" ht="15" customHeight="1" x14ac:dyDescent="0.3">
      <c r="J88" s="142"/>
      <c r="M88" s="141"/>
      <c r="N88" s="133"/>
      <c r="O88" s="135"/>
      <c r="P88" s="141"/>
      <c r="Q88" s="133"/>
      <c r="R88" s="135"/>
      <c r="S88" s="141"/>
      <c r="T88" s="133"/>
      <c r="U88" s="135"/>
      <c r="V88" s="141"/>
      <c r="W88" s="133"/>
      <c r="X88" s="135"/>
      <c r="Y88" s="141"/>
      <c r="Z88" s="133"/>
      <c r="AA88" s="135"/>
      <c r="AB88" s="141"/>
      <c r="AC88" s="133"/>
      <c r="AD88" s="135"/>
      <c r="AE88" s="141"/>
      <c r="AF88" s="133"/>
      <c r="AG88" s="135"/>
      <c r="AH88" s="141"/>
      <c r="AI88" s="133"/>
      <c r="AJ88" s="135"/>
      <c r="AK88" s="141"/>
      <c r="AL88" s="133"/>
      <c r="AM88" s="135"/>
      <c r="AN88" s="141"/>
      <c r="AO88" s="133"/>
      <c r="AP88" s="135"/>
      <c r="AQ88" s="141"/>
      <c r="AR88" s="133"/>
      <c r="AS88" s="135"/>
      <c r="AT88" s="141"/>
      <c r="AU88" s="133"/>
      <c r="AV88" s="135"/>
      <c r="AW88" s="141"/>
      <c r="AX88" s="133"/>
      <c r="AY88" s="135"/>
      <c r="AZ88" s="141"/>
      <c r="BA88" s="133"/>
      <c r="BB88" s="135"/>
      <c r="BC88" s="141"/>
      <c r="BD88" s="133"/>
      <c r="BE88" s="135"/>
      <c r="BF88" s="141"/>
      <c r="BG88" s="133"/>
      <c r="BH88" s="135"/>
      <c r="BI88" s="141"/>
      <c r="BJ88" s="133"/>
      <c r="BK88" s="135"/>
      <c r="BL88" s="141"/>
      <c r="BM88" s="133"/>
      <c r="BN88" s="135"/>
      <c r="BO88" s="141"/>
      <c r="BP88" s="133"/>
      <c r="BQ88" s="135"/>
      <c r="BR88" s="141"/>
      <c r="BS88" s="133"/>
      <c r="BT88" s="135"/>
      <c r="BU88" s="141"/>
      <c r="BV88" s="133"/>
      <c r="BW88" s="135"/>
      <c r="BX88" s="141"/>
      <c r="BY88" s="133"/>
      <c r="BZ88" s="135"/>
      <c r="CA88" s="141"/>
      <c r="CB88" s="133"/>
      <c r="CC88" s="135"/>
      <c r="CD88" s="141"/>
      <c r="CE88" s="133"/>
      <c r="CF88" s="135"/>
      <c r="CG88" s="141"/>
      <c r="CH88" s="133"/>
      <c r="CI88" s="135"/>
      <c r="CJ88" s="141"/>
      <c r="CK88" s="133"/>
      <c r="CL88" s="135"/>
      <c r="CM88" s="141"/>
      <c r="CN88" s="133"/>
      <c r="CO88" s="135"/>
      <c r="CP88" s="141"/>
      <c r="CQ88" s="133"/>
      <c r="CR88" s="135"/>
      <c r="CS88" s="141"/>
      <c r="CT88" s="133"/>
      <c r="CU88" s="135"/>
      <c r="CV88" s="141"/>
      <c r="CW88" s="133"/>
      <c r="CX88" s="135"/>
      <c r="CY88" s="141"/>
      <c r="CZ88" s="133"/>
      <c r="DA88" s="135"/>
      <c r="DB88" s="141"/>
      <c r="DC88" s="133"/>
      <c r="DD88" s="135"/>
      <c r="DE88" s="141"/>
      <c r="DF88" s="133"/>
      <c r="DG88" s="135"/>
      <c r="DH88" s="141"/>
      <c r="DI88" s="133"/>
      <c r="DJ88" s="135"/>
      <c r="DK88" s="141"/>
      <c r="DL88" s="133"/>
      <c r="DM88" s="135"/>
      <c r="DN88" s="141"/>
      <c r="DO88" s="133"/>
      <c r="DP88" s="135"/>
      <c r="DQ88" s="141"/>
      <c r="DR88" s="133"/>
      <c r="DS88" s="135"/>
      <c r="DT88" s="141"/>
      <c r="DU88" s="133"/>
      <c r="DV88" s="135"/>
      <c r="DW88" s="141"/>
      <c r="DX88" s="133"/>
      <c r="DY88" s="135"/>
      <c r="DZ88" s="141"/>
      <c r="EA88" s="133"/>
      <c r="EB88" s="135"/>
      <c r="EC88" s="141"/>
      <c r="ED88" s="133"/>
      <c r="EE88" s="135"/>
      <c r="EF88" s="141"/>
      <c r="EG88" s="133"/>
      <c r="EH88" s="135"/>
      <c r="EI88" s="141"/>
      <c r="EJ88" s="133"/>
      <c r="EK88" s="135"/>
      <c r="EL88" s="141"/>
      <c r="EM88" s="133"/>
      <c r="EN88" s="135"/>
      <c r="EO88" s="141"/>
      <c r="EP88" s="133"/>
      <c r="EQ88" s="135"/>
      <c r="ER88" s="141"/>
      <c r="ES88" s="133"/>
      <c r="ET88" s="135"/>
      <c r="EU88" s="141"/>
      <c r="EV88" s="133"/>
      <c r="EW88" s="135"/>
      <c r="EX88" s="141"/>
      <c r="EY88" s="133"/>
      <c r="EZ88" s="135"/>
      <c r="FA88" s="141"/>
      <c r="FB88" s="133"/>
      <c r="FC88" s="135"/>
    </row>
    <row r="89" spans="3:159" s="73" customFormat="1" ht="17.25" customHeight="1" x14ac:dyDescent="0.3">
      <c r="G89" s="629" t="s">
        <v>253</v>
      </c>
      <c r="H89" s="630"/>
      <c r="J89" s="142"/>
      <c r="M89" s="141"/>
      <c r="N89" s="133"/>
      <c r="O89" s="135"/>
      <c r="P89" s="141"/>
      <c r="Q89" s="133"/>
      <c r="R89" s="135"/>
      <c r="S89" s="141"/>
      <c r="T89" s="133"/>
      <c r="U89" s="135"/>
      <c r="V89" s="141"/>
      <c r="W89" s="133"/>
      <c r="X89" s="135"/>
      <c r="Y89" s="141"/>
      <c r="Z89" s="133"/>
      <c r="AA89" s="135"/>
      <c r="AB89" s="141"/>
      <c r="AC89" s="133"/>
      <c r="AD89" s="135"/>
      <c r="AE89" s="141"/>
      <c r="AF89" s="133"/>
      <c r="AG89" s="135"/>
      <c r="AH89" s="141"/>
      <c r="AI89" s="133"/>
      <c r="AJ89" s="135"/>
      <c r="AK89" s="141"/>
      <c r="AL89" s="133"/>
      <c r="AM89" s="135"/>
      <c r="AN89" s="141"/>
      <c r="AO89" s="133"/>
      <c r="AP89" s="135"/>
      <c r="AQ89" s="141"/>
      <c r="AR89" s="133"/>
      <c r="AS89" s="135"/>
      <c r="AT89" s="141"/>
      <c r="AU89" s="133"/>
      <c r="AV89" s="135"/>
      <c r="AW89" s="141"/>
      <c r="AX89" s="133"/>
      <c r="AY89" s="135"/>
      <c r="AZ89" s="141"/>
      <c r="BA89" s="133"/>
      <c r="BB89" s="135"/>
      <c r="BC89" s="141"/>
      <c r="BD89" s="133"/>
      <c r="BE89" s="135"/>
      <c r="BF89" s="141"/>
      <c r="BG89" s="133"/>
      <c r="BH89" s="135"/>
      <c r="BI89" s="141"/>
      <c r="BJ89" s="133"/>
      <c r="BK89" s="135"/>
      <c r="BL89" s="141"/>
      <c r="BM89" s="133"/>
      <c r="BN89" s="135"/>
      <c r="BO89" s="141"/>
      <c r="BP89" s="133"/>
      <c r="BQ89" s="135"/>
      <c r="BR89" s="141"/>
      <c r="BS89" s="133"/>
      <c r="BT89" s="135"/>
      <c r="BU89" s="141"/>
      <c r="BV89" s="133"/>
      <c r="BW89" s="135"/>
      <c r="BX89" s="141"/>
      <c r="BY89" s="133"/>
      <c r="BZ89" s="135"/>
      <c r="CA89" s="141"/>
      <c r="CB89" s="133"/>
      <c r="CC89" s="135"/>
      <c r="CD89" s="141"/>
      <c r="CE89" s="133"/>
      <c r="CF89" s="135"/>
      <c r="CG89" s="141"/>
      <c r="CH89" s="133"/>
      <c r="CI89" s="135"/>
      <c r="CJ89" s="141"/>
      <c r="CK89" s="133"/>
      <c r="CL89" s="135"/>
      <c r="CM89" s="141"/>
      <c r="CN89" s="133"/>
      <c r="CO89" s="135"/>
      <c r="CP89" s="141"/>
      <c r="CQ89" s="133"/>
      <c r="CR89" s="135"/>
      <c r="CS89" s="141"/>
      <c r="CT89" s="133"/>
      <c r="CU89" s="135"/>
      <c r="CV89" s="141"/>
      <c r="CW89" s="133"/>
      <c r="CX89" s="135"/>
      <c r="CY89" s="141"/>
      <c r="CZ89" s="133"/>
      <c r="DA89" s="135"/>
      <c r="DB89" s="141"/>
      <c r="DC89" s="133"/>
      <c r="DD89" s="135"/>
      <c r="DE89" s="141"/>
      <c r="DF89" s="133"/>
      <c r="DG89" s="135"/>
      <c r="DH89" s="141"/>
      <c r="DI89" s="133"/>
      <c r="DJ89" s="135"/>
      <c r="DK89" s="141"/>
      <c r="DL89" s="133"/>
      <c r="DM89" s="135"/>
      <c r="DN89" s="141"/>
      <c r="DO89" s="133"/>
      <c r="DP89" s="135"/>
      <c r="DQ89" s="141"/>
      <c r="DR89" s="133"/>
      <c r="DS89" s="135"/>
      <c r="DT89" s="141"/>
      <c r="DU89" s="133"/>
      <c r="DV89" s="135"/>
      <c r="DW89" s="141"/>
      <c r="DX89" s="133"/>
      <c r="DY89" s="135"/>
      <c r="DZ89" s="141"/>
      <c r="EA89" s="133"/>
      <c r="EB89" s="135"/>
      <c r="EC89" s="141"/>
      <c r="ED89" s="133"/>
      <c r="EE89" s="135"/>
      <c r="EF89" s="141"/>
      <c r="EG89" s="133"/>
      <c r="EH89" s="135"/>
      <c r="EI89" s="141"/>
      <c r="EJ89" s="133"/>
      <c r="EK89" s="135"/>
      <c r="EL89" s="141"/>
      <c r="EM89" s="133"/>
      <c r="EN89" s="135"/>
      <c r="EO89" s="141"/>
      <c r="EP89" s="133"/>
      <c r="EQ89" s="135"/>
      <c r="ER89" s="141"/>
      <c r="ES89" s="133"/>
      <c r="ET89" s="135"/>
      <c r="EU89" s="141"/>
      <c r="EV89" s="133"/>
      <c r="EW89" s="135"/>
      <c r="EX89" s="141"/>
      <c r="EY89" s="133"/>
      <c r="EZ89" s="135"/>
      <c r="FA89" s="141"/>
      <c r="FB89" s="133"/>
      <c r="FC89" s="135"/>
    </row>
    <row r="90" spans="3:159" s="73" customFormat="1" ht="15" customHeight="1" x14ac:dyDescent="0.3">
      <c r="C90" s="160"/>
      <c r="E90" s="156"/>
      <c r="F90" s="622" t="s">
        <v>143</v>
      </c>
      <c r="G90" s="174" t="s">
        <v>82</v>
      </c>
      <c r="H90" s="176" t="str">
        <f>Resultados!F64</f>
        <v>1A</v>
      </c>
      <c r="J90" s="146"/>
      <c r="K90" s="145">
        <f t="shared" ref="K90:K105" si="137">COUNTIF($H$90:$H$105,J90)*$D$12</f>
        <v>0</v>
      </c>
      <c r="M90" s="141"/>
      <c r="N90" s="133">
        <f t="shared" ref="N90:N105" si="138">COUNTIF($H$90:$H$105,M90)*$D$12</f>
        <v>0</v>
      </c>
      <c r="O90" s="135"/>
      <c r="P90" s="141"/>
      <c r="Q90" s="133">
        <f t="shared" ref="Q90:Q105" si="139">COUNTIF($H$90:$H$105,P90)*$D$12</f>
        <v>0</v>
      </c>
      <c r="R90" s="135"/>
      <c r="S90" s="141"/>
      <c r="T90" s="133">
        <f t="shared" ref="T90:T105" si="140">COUNTIF($H$90:$H$105,S90)*$D$12</f>
        <v>0</v>
      </c>
      <c r="U90" s="135"/>
      <c r="V90" s="141"/>
      <c r="W90" s="133">
        <f t="shared" ref="W90:W105" si="141">COUNTIF($H$90:$H$105,V90)*$D$12</f>
        <v>0</v>
      </c>
      <c r="X90" s="135"/>
      <c r="Y90" s="141"/>
      <c r="Z90" s="133">
        <f t="shared" ref="Z90:Z105" si="142">COUNTIF($H$90:$H$105,Y90)*$D$12</f>
        <v>0</v>
      </c>
      <c r="AA90" s="135"/>
      <c r="AB90" s="141"/>
      <c r="AC90" s="133">
        <f t="shared" ref="AC90:AC105" si="143">COUNTIF($H$90:$H$105,AB90)*$D$12</f>
        <v>0</v>
      </c>
      <c r="AD90" s="135"/>
      <c r="AE90" s="141"/>
      <c r="AF90" s="133">
        <f t="shared" ref="AF90:AF105" si="144">COUNTIF($H$90:$H$105,AE90)*$D$12</f>
        <v>0</v>
      </c>
      <c r="AG90" s="135"/>
      <c r="AH90" s="141"/>
      <c r="AI90" s="133">
        <f t="shared" ref="AI90:AI105" si="145">COUNTIF($H$90:$H$105,AH90)*$D$12</f>
        <v>0</v>
      </c>
      <c r="AJ90" s="135"/>
      <c r="AK90" s="141"/>
      <c r="AL90" s="133">
        <f t="shared" ref="AL90:AL105" si="146">COUNTIF($H$90:$H$105,AK90)*$D$12</f>
        <v>0</v>
      </c>
      <c r="AM90" s="135"/>
      <c r="AN90" s="141"/>
      <c r="AO90" s="133">
        <f t="shared" ref="AO90:AO105" si="147">COUNTIF($H$90:$H$105,AN90)*$D$12</f>
        <v>0</v>
      </c>
      <c r="AP90" s="135"/>
      <c r="AQ90" s="141"/>
      <c r="AR90" s="133">
        <f t="shared" ref="AR90:AR105" si="148">COUNTIF($H$90:$H$105,AQ90)*$D$12</f>
        <v>0</v>
      </c>
      <c r="AS90" s="135"/>
      <c r="AT90" s="141"/>
      <c r="AU90" s="133">
        <f t="shared" ref="AU90:AU105" si="149">COUNTIF($H$90:$H$105,AT90)*$D$12</f>
        <v>0</v>
      </c>
      <c r="AV90" s="135"/>
      <c r="AW90" s="141"/>
      <c r="AX90" s="133">
        <f t="shared" ref="AX90:AX105" si="150">COUNTIF($H$90:$H$105,AW90)*$D$12</f>
        <v>0</v>
      </c>
      <c r="AY90" s="135"/>
      <c r="AZ90" s="141"/>
      <c r="BA90" s="133">
        <f t="shared" ref="BA90:BA105" si="151">COUNTIF($H$90:$H$105,AZ90)*$D$12</f>
        <v>0</v>
      </c>
      <c r="BB90" s="135"/>
      <c r="BC90" s="141"/>
      <c r="BD90" s="133">
        <f t="shared" ref="BD90:BD105" si="152">COUNTIF($H$90:$H$105,BC90)*$D$12</f>
        <v>0</v>
      </c>
      <c r="BE90" s="135"/>
      <c r="BF90" s="141"/>
      <c r="BG90" s="133">
        <f t="shared" ref="BG90:BG105" si="153">COUNTIF($H$90:$H$105,BF90)*$D$12</f>
        <v>0</v>
      </c>
      <c r="BH90" s="135"/>
      <c r="BI90" s="141"/>
      <c r="BJ90" s="133">
        <f t="shared" ref="BJ90:BJ105" si="154">COUNTIF($H$90:$H$105,BI90)*$D$12</f>
        <v>0</v>
      </c>
      <c r="BK90" s="135"/>
      <c r="BL90" s="141"/>
      <c r="BM90" s="133">
        <f t="shared" ref="BM90:BM105" si="155">COUNTIF($H$90:$H$105,BL90)*$D$12</f>
        <v>0</v>
      </c>
      <c r="BN90" s="135"/>
      <c r="BO90" s="141"/>
      <c r="BP90" s="133">
        <f t="shared" ref="BP90:BP105" si="156">COUNTIF($H$90:$H$105,BO90)*$D$12</f>
        <v>0</v>
      </c>
      <c r="BQ90" s="135"/>
      <c r="BR90" s="141"/>
      <c r="BS90" s="133">
        <f t="shared" ref="BS90:BS105" si="157">COUNTIF($H$90:$H$105,BR90)*$D$12</f>
        <v>0</v>
      </c>
      <c r="BT90" s="135"/>
      <c r="BU90" s="141"/>
      <c r="BV90" s="133">
        <f t="shared" ref="BV90:BV105" si="158">COUNTIF($H$90:$H$105,BU90)*$D$12</f>
        <v>0</v>
      </c>
      <c r="BW90" s="135"/>
      <c r="BX90" s="141"/>
      <c r="BY90" s="133">
        <f t="shared" ref="BY90:BY105" si="159">COUNTIF($H$90:$H$105,BX90)*$D$12</f>
        <v>0</v>
      </c>
      <c r="BZ90" s="135"/>
      <c r="CA90" s="141"/>
      <c r="CB90" s="133">
        <f t="shared" ref="CB90:CB105" si="160">COUNTIF($H$90:$H$105,CA90)*$D$12</f>
        <v>0</v>
      </c>
      <c r="CC90" s="135"/>
      <c r="CD90" s="141"/>
      <c r="CE90" s="133">
        <f t="shared" ref="CE90:CE105" si="161">COUNTIF($H$90:$H$105,CD90)*$D$12</f>
        <v>0</v>
      </c>
      <c r="CF90" s="135"/>
      <c r="CG90" s="141"/>
      <c r="CH90" s="133">
        <f t="shared" ref="CH90:CH105" si="162">COUNTIF($H$90:$H$105,CG90)*$D$12</f>
        <v>0</v>
      </c>
      <c r="CI90" s="135"/>
      <c r="CJ90" s="141"/>
      <c r="CK90" s="133">
        <f t="shared" ref="CK90:CK105" si="163">COUNTIF($H$90:$H$105,CJ90)*$D$12</f>
        <v>0</v>
      </c>
      <c r="CL90" s="135"/>
      <c r="CM90" s="141"/>
      <c r="CN90" s="133">
        <f t="shared" ref="CN90:CN105" si="164">COUNTIF($H$90:$H$105,CM90)*$D$12</f>
        <v>0</v>
      </c>
      <c r="CO90" s="135"/>
      <c r="CP90" s="141"/>
      <c r="CQ90" s="133">
        <f t="shared" ref="CQ90:CQ105" si="165">COUNTIF($H$90:$H$105,CP90)*$D$12</f>
        <v>0</v>
      </c>
      <c r="CR90" s="135"/>
      <c r="CS90" s="141"/>
      <c r="CT90" s="133">
        <f t="shared" ref="CT90:CT105" si="166">COUNTIF($H$90:$H$105,CS90)*$D$12</f>
        <v>0</v>
      </c>
      <c r="CU90" s="135"/>
      <c r="CV90" s="141"/>
      <c r="CW90" s="133">
        <f t="shared" ref="CW90:CW105" si="167">COUNTIF($H$90:$H$105,CV90)*$D$12</f>
        <v>0</v>
      </c>
      <c r="CX90" s="135"/>
      <c r="CY90" s="141"/>
      <c r="CZ90" s="133">
        <f t="shared" ref="CZ90:CZ105" si="168">COUNTIF($H$90:$H$105,CY90)*$D$12</f>
        <v>0</v>
      </c>
      <c r="DA90" s="135"/>
      <c r="DB90" s="141"/>
      <c r="DC90" s="133">
        <f t="shared" ref="DC90:DC105" si="169">COUNTIF($H$90:$H$105,DB90)*$D$12</f>
        <v>0</v>
      </c>
      <c r="DD90" s="135"/>
      <c r="DE90" s="141"/>
      <c r="DF90" s="133">
        <f t="shared" ref="DF90:DF105" si="170">COUNTIF($H$90:$H$105,DE90)*$D$12</f>
        <v>0</v>
      </c>
      <c r="DG90" s="135"/>
      <c r="DH90" s="141"/>
      <c r="DI90" s="133">
        <f t="shared" ref="DI90:DI105" si="171">COUNTIF($H$90:$H$105,DH90)*$D$12</f>
        <v>0</v>
      </c>
      <c r="DJ90" s="135"/>
      <c r="DK90" s="141"/>
      <c r="DL90" s="133">
        <f t="shared" ref="DL90:DL105" si="172">COUNTIF($H$90:$H$105,DK90)*$D$12</f>
        <v>0</v>
      </c>
      <c r="DM90" s="135"/>
      <c r="DN90" s="141"/>
      <c r="DO90" s="133">
        <f t="shared" ref="DO90:DO105" si="173">COUNTIF($H$90:$H$105,DN90)*$D$12</f>
        <v>0</v>
      </c>
      <c r="DP90" s="135"/>
      <c r="DQ90" s="141"/>
      <c r="DR90" s="133">
        <f t="shared" ref="DR90:DR105" si="174">COUNTIF($H$90:$H$105,DQ90)*$D$12</f>
        <v>0</v>
      </c>
      <c r="DS90" s="135"/>
      <c r="DT90" s="141"/>
      <c r="DU90" s="133">
        <f t="shared" ref="DU90:DU105" si="175">COUNTIF($H$90:$H$105,DT90)*$D$12</f>
        <v>0</v>
      </c>
      <c r="DV90" s="135"/>
      <c r="DW90" s="141"/>
      <c r="DX90" s="133">
        <f t="shared" ref="DX90:DX105" si="176">COUNTIF($H$90:$H$105,DW90)*$D$12</f>
        <v>0</v>
      </c>
      <c r="DY90" s="135"/>
      <c r="DZ90" s="141"/>
      <c r="EA90" s="133">
        <f t="shared" ref="EA90:EA105" si="177">COUNTIF($H$90:$H$105,DZ90)*$D$12</f>
        <v>0</v>
      </c>
      <c r="EB90" s="135"/>
      <c r="EC90" s="141"/>
      <c r="ED90" s="133">
        <f t="shared" ref="ED90:ED105" si="178">COUNTIF($H$90:$H$105,EC90)*$D$12</f>
        <v>0</v>
      </c>
      <c r="EE90" s="135"/>
      <c r="EF90" s="141"/>
      <c r="EG90" s="133">
        <f t="shared" ref="EG90:EG105" si="179">COUNTIF($H$90:$H$105,EF90)*$D$12</f>
        <v>0</v>
      </c>
      <c r="EH90" s="135"/>
      <c r="EI90" s="141"/>
      <c r="EJ90" s="133">
        <f t="shared" ref="EJ90:EJ105" si="180">COUNTIF($H$90:$H$105,EI90)*$D$12</f>
        <v>0</v>
      </c>
      <c r="EK90" s="135"/>
      <c r="EL90" s="141"/>
      <c r="EM90" s="133">
        <f t="shared" ref="EM90:EM105" si="181">COUNTIF($H$90:$H$105,EL90)*$D$12</f>
        <v>0</v>
      </c>
      <c r="EN90" s="135"/>
      <c r="EO90" s="141"/>
      <c r="EP90" s="133">
        <f t="shared" ref="EP90:EP105" si="182">COUNTIF($H$90:$H$105,EO90)*$D$12</f>
        <v>0</v>
      </c>
      <c r="EQ90" s="135"/>
      <c r="ER90" s="141"/>
      <c r="ES90" s="133">
        <f t="shared" ref="ES90:ES105" si="183">COUNTIF($H$90:$H$105,ER90)*$D$12</f>
        <v>0</v>
      </c>
      <c r="ET90" s="135"/>
      <c r="EU90" s="141"/>
      <c r="EV90" s="133">
        <f t="shared" ref="EV90:EV105" si="184">COUNTIF($H$90:$H$105,EU90)*$D$12</f>
        <v>0</v>
      </c>
      <c r="EW90" s="135"/>
      <c r="EX90" s="141"/>
      <c r="EY90" s="133">
        <f t="shared" ref="EY90:EY105" si="185">COUNTIF($H$90:$H$105,EX90)*$D$12</f>
        <v>0</v>
      </c>
      <c r="EZ90" s="135"/>
      <c r="FA90" s="141"/>
      <c r="FB90" s="133">
        <f t="shared" ref="FB90:FB105" si="186">COUNTIF($H$90:$H$105,FA90)*$D$12</f>
        <v>0</v>
      </c>
      <c r="FC90" s="135"/>
    </row>
    <row r="91" spans="3:159" s="73" customFormat="1" ht="15" customHeight="1" x14ac:dyDescent="0.3">
      <c r="E91" s="156"/>
      <c r="F91" s="623"/>
      <c r="G91" s="166" t="s">
        <v>82</v>
      </c>
      <c r="H91" s="177" t="str">
        <f>Resultados!F65</f>
        <v>1C</v>
      </c>
      <c r="J91" s="146"/>
      <c r="K91" s="145">
        <f t="shared" si="137"/>
        <v>0</v>
      </c>
      <c r="M91" s="141"/>
      <c r="N91" s="133">
        <f t="shared" si="138"/>
        <v>0</v>
      </c>
      <c r="O91" s="135"/>
      <c r="P91" s="141"/>
      <c r="Q91" s="133">
        <f t="shared" si="139"/>
        <v>0</v>
      </c>
      <c r="R91" s="135"/>
      <c r="S91" s="141"/>
      <c r="T91" s="133">
        <f t="shared" si="140"/>
        <v>0</v>
      </c>
      <c r="U91" s="135"/>
      <c r="V91" s="141"/>
      <c r="W91" s="133">
        <f t="shared" si="141"/>
        <v>0</v>
      </c>
      <c r="X91" s="135"/>
      <c r="Y91" s="141"/>
      <c r="Z91" s="133">
        <f t="shared" si="142"/>
        <v>0</v>
      </c>
      <c r="AA91" s="135"/>
      <c r="AB91" s="141"/>
      <c r="AC91" s="133">
        <f t="shared" si="143"/>
        <v>0</v>
      </c>
      <c r="AD91" s="135"/>
      <c r="AE91" s="141"/>
      <c r="AF91" s="133">
        <f t="shared" si="144"/>
        <v>0</v>
      </c>
      <c r="AG91" s="135"/>
      <c r="AH91" s="141"/>
      <c r="AI91" s="133">
        <f t="shared" si="145"/>
        <v>0</v>
      </c>
      <c r="AJ91" s="135"/>
      <c r="AK91" s="141"/>
      <c r="AL91" s="133">
        <f t="shared" si="146"/>
        <v>0</v>
      </c>
      <c r="AM91" s="135"/>
      <c r="AN91" s="141"/>
      <c r="AO91" s="133">
        <f t="shared" si="147"/>
        <v>0</v>
      </c>
      <c r="AP91" s="135"/>
      <c r="AQ91" s="141"/>
      <c r="AR91" s="133">
        <f t="shared" si="148"/>
        <v>0</v>
      </c>
      <c r="AS91" s="135"/>
      <c r="AT91" s="141"/>
      <c r="AU91" s="133">
        <f t="shared" si="149"/>
        <v>0</v>
      </c>
      <c r="AV91" s="135"/>
      <c r="AW91" s="141"/>
      <c r="AX91" s="133">
        <f t="shared" si="150"/>
        <v>0</v>
      </c>
      <c r="AY91" s="135"/>
      <c r="AZ91" s="141"/>
      <c r="BA91" s="133">
        <f t="shared" si="151"/>
        <v>0</v>
      </c>
      <c r="BB91" s="135"/>
      <c r="BC91" s="141"/>
      <c r="BD91" s="133">
        <f t="shared" si="152"/>
        <v>0</v>
      </c>
      <c r="BE91" s="135"/>
      <c r="BF91" s="141"/>
      <c r="BG91" s="133">
        <f t="shared" si="153"/>
        <v>0</v>
      </c>
      <c r="BH91" s="135"/>
      <c r="BI91" s="141"/>
      <c r="BJ91" s="133">
        <f t="shared" si="154"/>
        <v>0</v>
      </c>
      <c r="BK91" s="135"/>
      <c r="BL91" s="141"/>
      <c r="BM91" s="133">
        <f t="shared" si="155"/>
        <v>0</v>
      </c>
      <c r="BN91" s="135"/>
      <c r="BO91" s="141"/>
      <c r="BP91" s="133">
        <f t="shared" si="156"/>
        <v>0</v>
      </c>
      <c r="BQ91" s="135"/>
      <c r="BR91" s="141"/>
      <c r="BS91" s="133">
        <f t="shared" si="157"/>
        <v>0</v>
      </c>
      <c r="BT91" s="135"/>
      <c r="BU91" s="141"/>
      <c r="BV91" s="133">
        <f t="shared" si="158"/>
        <v>0</v>
      </c>
      <c r="BW91" s="135"/>
      <c r="BX91" s="141"/>
      <c r="BY91" s="133">
        <f t="shared" si="159"/>
        <v>0</v>
      </c>
      <c r="BZ91" s="135"/>
      <c r="CA91" s="141"/>
      <c r="CB91" s="133">
        <f t="shared" si="160"/>
        <v>0</v>
      </c>
      <c r="CC91" s="135"/>
      <c r="CD91" s="141"/>
      <c r="CE91" s="133">
        <f t="shared" si="161"/>
        <v>0</v>
      </c>
      <c r="CF91" s="135"/>
      <c r="CG91" s="141"/>
      <c r="CH91" s="133">
        <f t="shared" si="162"/>
        <v>0</v>
      </c>
      <c r="CI91" s="135"/>
      <c r="CJ91" s="141"/>
      <c r="CK91" s="133">
        <f t="shared" si="163"/>
        <v>0</v>
      </c>
      <c r="CL91" s="135"/>
      <c r="CM91" s="141"/>
      <c r="CN91" s="133">
        <f t="shared" si="164"/>
        <v>0</v>
      </c>
      <c r="CO91" s="135"/>
      <c r="CP91" s="141"/>
      <c r="CQ91" s="133">
        <f t="shared" si="165"/>
        <v>0</v>
      </c>
      <c r="CR91" s="135"/>
      <c r="CS91" s="141"/>
      <c r="CT91" s="133">
        <f t="shared" si="166"/>
        <v>0</v>
      </c>
      <c r="CU91" s="135"/>
      <c r="CV91" s="141"/>
      <c r="CW91" s="133">
        <f t="shared" si="167"/>
        <v>0</v>
      </c>
      <c r="CX91" s="135"/>
      <c r="CY91" s="141"/>
      <c r="CZ91" s="133">
        <f t="shared" si="168"/>
        <v>0</v>
      </c>
      <c r="DA91" s="135"/>
      <c r="DB91" s="141"/>
      <c r="DC91" s="133">
        <f t="shared" si="169"/>
        <v>0</v>
      </c>
      <c r="DD91" s="135"/>
      <c r="DE91" s="141"/>
      <c r="DF91" s="133">
        <f t="shared" si="170"/>
        <v>0</v>
      </c>
      <c r="DG91" s="135"/>
      <c r="DH91" s="141"/>
      <c r="DI91" s="133">
        <f t="shared" si="171"/>
        <v>0</v>
      </c>
      <c r="DJ91" s="135"/>
      <c r="DK91" s="141"/>
      <c r="DL91" s="133">
        <f t="shared" si="172"/>
        <v>0</v>
      </c>
      <c r="DM91" s="135"/>
      <c r="DN91" s="141"/>
      <c r="DO91" s="133">
        <f t="shared" si="173"/>
        <v>0</v>
      </c>
      <c r="DP91" s="135"/>
      <c r="DQ91" s="141"/>
      <c r="DR91" s="133">
        <f t="shared" si="174"/>
        <v>0</v>
      </c>
      <c r="DS91" s="135"/>
      <c r="DT91" s="141"/>
      <c r="DU91" s="133">
        <f t="shared" si="175"/>
        <v>0</v>
      </c>
      <c r="DV91" s="135"/>
      <c r="DW91" s="141"/>
      <c r="DX91" s="133">
        <f t="shared" si="176"/>
        <v>0</v>
      </c>
      <c r="DY91" s="135"/>
      <c r="DZ91" s="141"/>
      <c r="EA91" s="133">
        <f t="shared" si="177"/>
        <v>0</v>
      </c>
      <c r="EB91" s="135"/>
      <c r="EC91" s="141"/>
      <c r="ED91" s="133">
        <f t="shared" si="178"/>
        <v>0</v>
      </c>
      <c r="EE91" s="135"/>
      <c r="EF91" s="141"/>
      <c r="EG91" s="133">
        <f t="shared" si="179"/>
        <v>0</v>
      </c>
      <c r="EH91" s="135"/>
      <c r="EI91" s="141"/>
      <c r="EJ91" s="133">
        <f t="shared" si="180"/>
        <v>0</v>
      </c>
      <c r="EK91" s="135"/>
      <c r="EL91" s="141"/>
      <c r="EM91" s="133">
        <f t="shared" si="181"/>
        <v>0</v>
      </c>
      <c r="EN91" s="135"/>
      <c r="EO91" s="141"/>
      <c r="EP91" s="133">
        <f t="shared" si="182"/>
        <v>0</v>
      </c>
      <c r="EQ91" s="135"/>
      <c r="ER91" s="141"/>
      <c r="ES91" s="133">
        <f t="shared" si="183"/>
        <v>0</v>
      </c>
      <c r="ET91" s="135"/>
      <c r="EU91" s="141"/>
      <c r="EV91" s="133">
        <f t="shared" si="184"/>
        <v>0</v>
      </c>
      <c r="EW91" s="135"/>
      <c r="EX91" s="141"/>
      <c r="EY91" s="133">
        <f t="shared" si="185"/>
        <v>0</v>
      </c>
      <c r="EZ91" s="135"/>
      <c r="FA91" s="141"/>
      <c r="FB91" s="133">
        <f t="shared" si="186"/>
        <v>0</v>
      </c>
      <c r="FC91" s="135"/>
    </row>
    <row r="92" spans="3:159" s="73" customFormat="1" ht="15" customHeight="1" x14ac:dyDescent="0.3">
      <c r="E92" s="156"/>
      <c r="F92" s="623"/>
      <c r="G92" s="166" t="s">
        <v>82</v>
      </c>
      <c r="H92" s="177" t="str">
        <f>Resultados!F66</f>
        <v>1B</v>
      </c>
      <c r="J92" s="146"/>
      <c r="K92" s="145">
        <f t="shared" si="137"/>
        <v>0</v>
      </c>
      <c r="M92" s="141"/>
      <c r="N92" s="133">
        <f t="shared" si="138"/>
        <v>0</v>
      </c>
      <c r="O92" s="135"/>
      <c r="P92" s="141"/>
      <c r="Q92" s="133">
        <f t="shared" si="139"/>
        <v>0</v>
      </c>
      <c r="R92" s="135"/>
      <c r="S92" s="141"/>
      <c r="T92" s="133">
        <f t="shared" si="140"/>
        <v>0</v>
      </c>
      <c r="U92" s="135"/>
      <c r="V92" s="141"/>
      <c r="W92" s="133">
        <f t="shared" si="141"/>
        <v>0</v>
      </c>
      <c r="X92" s="135"/>
      <c r="Y92" s="141"/>
      <c r="Z92" s="133">
        <f t="shared" si="142"/>
        <v>0</v>
      </c>
      <c r="AA92" s="135"/>
      <c r="AB92" s="141"/>
      <c r="AC92" s="133">
        <f t="shared" si="143"/>
        <v>0</v>
      </c>
      <c r="AD92" s="135"/>
      <c r="AE92" s="141"/>
      <c r="AF92" s="133">
        <f t="shared" si="144"/>
        <v>0</v>
      </c>
      <c r="AG92" s="135"/>
      <c r="AH92" s="141"/>
      <c r="AI92" s="133">
        <f t="shared" si="145"/>
        <v>0</v>
      </c>
      <c r="AJ92" s="135"/>
      <c r="AK92" s="141"/>
      <c r="AL92" s="133">
        <f t="shared" si="146"/>
        <v>0</v>
      </c>
      <c r="AM92" s="135"/>
      <c r="AN92" s="141"/>
      <c r="AO92" s="133">
        <f t="shared" si="147"/>
        <v>0</v>
      </c>
      <c r="AP92" s="135"/>
      <c r="AQ92" s="141"/>
      <c r="AR92" s="133">
        <f t="shared" si="148"/>
        <v>0</v>
      </c>
      <c r="AS92" s="135"/>
      <c r="AT92" s="141"/>
      <c r="AU92" s="133">
        <f t="shared" si="149"/>
        <v>0</v>
      </c>
      <c r="AV92" s="135"/>
      <c r="AW92" s="141"/>
      <c r="AX92" s="133">
        <f t="shared" si="150"/>
        <v>0</v>
      </c>
      <c r="AY92" s="135"/>
      <c r="AZ92" s="141"/>
      <c r="BA92" s="133">
        <f t="shared" si="151"/>
        <v>0</v>
      </c>
      <c r="BB92" s="135"/>
      <c r="BC92" s="141"/>
      <c r="BD92" s="133">
        <f t="shared" si="152"/>
        <v>0</v>
      </c>
      <c r="BE92" s="135"/>
      <c r="BF92" s="141"/>
      <c r="BG92" s="133">
        <f t="shared" si="153"/>
        <v>0</v>
      </c>
      <c r="BH92" s="135"/>
      <c r="BI92" s="141"/>
      <c r="BJ92" s="133">
        <f t="shared" si="154"/>
        <v>0</v>
      </c>
      <c r="BK92" s="135"/>
      <c r="BL92" s="141"/>
      <c r="BM92" s="133">
        <f t="shared" si="155"/>
        <v>0</v>
      </c>
      <c r="BN92" s="135"/>
      <c r="BO92" s="141"/>
      <c r="BP92" s="133">
        <f t="shared" si="156"/>
        <v>0</v>
      </c>
      <c r="BQ92" s="135"/>
      <c r="BR92" s="141"/>
      <c r="BS92" s="133">
        <f t="shared" si="157"/>
        <v>0</v>
      </c>
      <c r="BT92" s="135"/>
      <c r="BU92" s="141"/>
      <c r="BV92" s="133">
        <f t="shared" si="158"/>
        <v>0</v>
      </c>
      <c r="BW92" s="135"/>
      <c r="BX92" s="141"/>
      <c r="BY92" s="133">
        <f t="shared" si="159"/>
        <v>0</v>
      </c>
      <c r="BZ92" s="135"/>
      <c r="CA92" s="141"/>
      <c r="CB92" s="133">
        <f t="shared" si="160"/>
        <v>0</v>
      </c>
      <c r="CC92" s="135"/>
      <c r="CD92" s="141"/>
      <c r="CE92" s="133">
        <f t="shared" si="161"/>
        <v>0</v>
      </c>
      <c r="CF92" s="135"/>
      <c r="CG92" s="141"/>
      <c r="CH92" s="133">
        <f t="shared" si="162"/>
        <v>0</v>
      </c>
      <c r="CI92" s="135"/>
      <c r="CJ92" s="141"/>
      <c r="CK92" s="133">
        <f t="shared" si="163"/>
        <v>0</v>
      </c>
      <c r="CL92" s="135"/>
      <c r="CM92" s="141"/>
      <c r="CN92" s="133">
        <f t="shared" si="164"/>
        <v>0</v>
      </c>
      <c r="CO92" s="135"/>
      <c r="CP92" s="141"/>
      <c r="CQ92" s="133">
        <f t="shared" si="165"/>
        <v>0</v>
      </c>
      <c r="CR92" s="135"/>
      <c r="CS92" s="141"/>
      <c r="CT92" s="133">
        <f t="shared" si="166"/>
        <v>0</v>
      </c>
      <c r="CU92" s="135"/>
      <c r="CV92" s="141"/>
      <c r="CW92" s="133">
        <f t="shared" si="167"/>
        <v>0</v>
      </c>
      <c r="CX92" s="135"/>
      <c r="CY92" s="141"/>
      <c r="CZ92" s="133">
        <f t="shared" si="168"/>
        <v>0</v>
      </c>
      <c r="DA92" s="135"/>
      <c r="DB92" s="141"/>
      <c r="DC92" s="133">
        <f t="shared" si="169"/>
        <v>0</v>
      </c>
      <c r="DD92" s="135"/>
      <c r="DE92" s="141"/>
      <c r="DF92" s="133">
        <f t="shared" si="170"/>
        <v>0</v>
      </c>
      <c r="DG92" s="135"/>
      <c r="DH92" s="141"/>
      <c r="DI92" s="133">
        <f t="shared" si="171"/>
        <v>0</v>
      </c>
      <c r="DJ92" s="135"/>
      <c r="DK92" s="141"/>
      <c r="DL92" s="133">
        <f t="shared" si="172"/>
        <v>0</v>
      </c>
      <c r="DM92" s="135"/>
      <c r="DN92" s="141"/>
      <c r="DO92" s="133">
        <f t="shared" si="173"/>
        <v>0</v>
      </c>
      <c r="DP92" s="135"/>
      <c r="DQ92" s="141"/>
      <c r="DR92" s="133">
        <f t="shared" si="174"/>
        <v>0</v>
      </c>
      <c r="DS92" s="135"/>
      <c r="DT92" s="141"/>
      <c r="DU92" s="133">
        <f t="shared" si="175"/>
        <v>0</v>
      </c>
      <c r="DV92" s="135"/>
      <c r="DW92" s="141"/>
      <c r="DX92" s="133">
        <f t="shared" si="176"/>
        <v>0</v>
      </c>
      <c r="DY92" s="135"/>
      <c r="DZ92" s="141"/>
      <c r="EA92" s="133">
        <f t="shared" si="177"/>
        <v>0</v>
      </c>
      <c r="EB92" s="135"/>
      <c r="EC92" s="141"/>
      <c r="ED92" s="133">
        <f t="shared" si="178"/>
        <v>0</v>
      </c>
      <c r="EE92" s="135"/>
      <c r="EF92" s="141"/>
      <c r="EG92" s="133">
        <f t="shared" si="179"/>
        <v>0</v>
      </c>
      <c r="EH92" s="135"/>
      <c r="EI92" s="141"/>
      <c r="EJ92" s="133">
        <f t="shared" si="180"/>
        <v>0</v>
      </c>
      <c r="EK92" s="135"/>
      <c r="EL92" s="141"/>
      <c r="EM92" s="133">
        <f t="shared" si="181"/>
        <v>0</v>
      </c>
      <c r="EN92" s="135"/>
      <c r="EO92" s="141"/>
      <c r="EP92" s="133">
        <f t="shared" si="182"/>
        <v>0</v>
      </c>
      <c r="EQ92" s="135"/>
      <c r="ER92" s="141"/>
      <c r="ES92" s="133">
        <f t="shared" si="183"/>
        <v>0</v>
      </c>
      <c r="ET92" s="135"/>
      <c r="EU92" s="141"/>
      <c r="EV92" s="133">
        <f t="shared" si="184"/>
        <v>0</v>
      </c>
      <c r="EW92" s="135"/>
      <c r="EX92" s="141"/>
      <c r="EY92" s="133">
        <f t="shared" si="185"/>
        <v>0</v>
      </c>
      <c r="EZ92" s="135"/>
      <c r="FA92" s="141"/>
      <c r="FB92" s="133">
        <f t="shared" si="186"/>
        <v>0</v>
      </c>
      <c r="FC92" s="135"/>
    </row>
    <row r="93" spans="3:159" s="73" customFormat="1" ht="15" customHeight="1" x14ac:dyDescent="0.3">
      <c r="E93" s="156"/>
      <c r="F93" s="623"/>
      <c r="G93" s="166" t="s">
        <v>82</v>
      </c>
      <c r="H93" s="177" t="str">
        <f>Resultados!F67</f>
        <v>1D</v>
      </c>
      <c r="J93" s="146"/>
      <c r="K93" s="145">
        <f t="shared" si="137"/>
        <v>0</v>
      </c>
      <c r="M93" s="141"/>
      <c r="N93" s="133">
        <f t="shared" si="138"/>
        <v>0</v>
      </c>
      <c r="O93" s="135"/>
      <c r="P93" s="141"/>
      <c r="Q93" s="133">
        <f t="shared" si="139"/>
        <v>0</v>
      </c>
      <c r="R93" s="135"/>
      <c r="S93" s="141"/>
      <c r="T93" s="133">
        <f t="shared" si="140"/>
        <v>0</v>
      </c>
      <c r="U93" s="135"/>
      <c r="V93" s="141"/>
      <c r="W93" s="133">
        <f t="shared" si="141"/>
        <v>0</v>
      </c>
      <c r="X93" s="135"/>
      <c r="Y93" s="141"/>
      <c r="Z93" s="133">
        <f t="shared" si="142"/>
        <v>0</v>
      </c>
      <c r="AA93" s="135"/>
      <c r="AB93" s="141"/>
      <c r="AC93" s="133">
        <f t="shared" si="143"/>
        <v>0</v>
      </c>
      <c r="AD93" s="135"/>
      <c r="AE93" s="141"/>
      <c r="AF93" s="133">
        <f t="shared" si="144"/>
        <v>0</v>
      </c>
      <c r="AG93" s="135"/>
      <c r="AH93" s="141"/>
      <c r="AI93" s="133">
        <f t="shared" si="145"/>
        <v>0</v>
      </c>
      <c r="AJ93" s="135"/>
      <c r="AK93" s="141"/>
      <c r="AL93" s="133">
        <f t="shared" si="146"/>
        <v>0</v>
      </c>
      <c r="AM93" s="135"/>
      <c r="AN93" s="141"/>
      <c r="AO93" s="133">
        <f t="shared" si="147"/>
        <v>0</v>
      </c>
      <c r="AP93" s="135"/>
      <c r="AQ93" s="141"/>
      <c r="AR93" s="133">
        <f t="shared" si="148"/>
        <v>0</v>
      </c>
      <c r="AS93" s="135"/>
      <c r="AT93" s="141"/>
      <c r="AU93" s="133">
        <f t="shared" si="149"/>
        <v>0</v>
      </c>
      <c r="AV93" s="135"/>
      <c r="AW93" s="141"/>
      <c r="AX93" s="133">
        <f t="shared" si="150"/>
        <v>0</v>
      </c>
      <c r="AY93" s="135"/>
      <c r="AZ93" s="141"/>
      <c r="BA93" s="133">
        <f t="shared" si="151"/>
        <v>0</v>
      </c>
      <c r="BB93" s="135"/>
      <c r="BC93" s="141"/>
      <c r="BD93" s="133">
        <f t="shared" si="152"/>
        <v>0</v>
      </c>
      <c r="BE93" s="135"/>
      <c r="BF93" s="141"/>
      <c r="BG93" s="133">
        <f t="shared" si="153"/>
        <v>0</v>
      </c>
      <c r="BH93" s="135"/>
      <c r="BI93" s="141"/>
      <c r="BJ93" s="133">
        <f t="shared" si="154"/>
        <v>0</v>
      </c>
      <c r="BK93" s="135"/>
      <c r="BL93" s="141"/>
      <c r="BM93" s="133">
        <f t="shared" si="155"/>
        <v>0</v>
      </c>
      <c r="BN93" s="135"/>
      <c r="BO93" s="141"/>
      <c r="BP93" s="133">
        <f t="shared" si="156"/>
        <v>0</v>
      </c>
      <c r="BQ93" s="135"/>
      <c r="BR93" s="141"/>
      <c r="BS93" s="133">
        <f t="shared" si="157"/>
        <v>0</v>
      </c>
      <c r="BT93" s="135"/>
      <c r="BU93" s="141"/>
      <c r="BV93" s="133">
        <f t="shared" si="158"/>
        <v>0</v>
      </c>
      <c r="BW93" s="135"/>
      <c r="BX93" s="141"/>
      <c r="BY93" s="133">
        <f t="shared" si="159"/>
        <v>0</v>
      </c>
      <c r="BZ93" s="135"/>
      <c r="CA93" s="141"/>
      <c r="CB93" s="133">
        <f t="shared" si="160"/>
        <v>0</v>
      </c>
      <c r="CC93" s="135"/>
      <c r="CD93" s="141"/>
      <c r="CE93" s="133">
        <f t="shared" si="161"/>
        <v>0</v>
      </c>
      <c r="CF93" s="135"/>
      <c r="CG93" s="141"/>
      <c r="CH93" s="133">
        <f t="shared" si="162"/>
        <v>0</v>
      </c>
      <c r="CI93" s="135"/>
      <c r="CJ93" s="141"/>
      <c r="CK93" s="133">
        <f t="shared" si="163"/>
        <v>0</v>
      </c>
      <c r="CL93" s="135"/>
      <c r="CM93" s="141"/>
      <c r="CN93" s="133">
        <f t="shared" si="164"/>
        <v>0</v>
      </c>
      <c r="CO93" s="135"/>
      <c r="CP93" s="141"/>
      <c r="CQ93" s="133">
        <f t="shared" si="165"/>
        <v>0</v>
      </c>
      <c r="CR93" s="135"/>
      <c r="CS93" s="141"/>
      <c r="CT93" s="133">
        <f t="shared" si="166"/>
        <v>0</v>
      </c>
      <c r="CU93" s="135"/>
      <c r="CV93" s="141"/>
      <c r="CW93" s="133">
        <f t="shared" si="167"/>
        <v>0</v>
      </c>
      <c r="CX93" s="135"/>
      <c r="CY93" s="141"/>
      <c r="CZ93" s="133">
        <f t="shared" si="168"/>
        <v>0</v>
      </c>
      <c r="DA93" s="135"/>
      <c r="DB93" s="141"/>
      <c r="DC93" s="133">
        <f t="shared" si="169"/>
        <v>0</v>
      </c>
      <c r="DD93" s="135"/>
      <c r="DE93" s="141"/>
      <c r="DF93" s="133">
        <f t="shared" si="170"/>
        <v>0</v>
      </c>
      <c r="DG93" s="135"/>
      <c r="DH93" s="141"/>
      <c r="DI93" s="133">
        <f t="shared" si="171"/>
        <v>0</v>
      </c>
      <c r="DJ93" s="135"/>
      <c r="DK93" s="141"/>
      <c r="DL93" s="133">
        <f t="shared" si="172"/>
        <v>0</v>
      </c>
      <c r="DM93" s="135"/>
      <c r="DN93" s="141"/>
      <c r="DO93" s="133">
        <f t="shared" si="173"/>
        <v>0</v>
      </c>
      <c r="DP93" s="135"/>
      <c r="DQ93" s="141"/>
      <c r="DR93" s="133">
        <f t="shared" si="174"/>
        <v>0</v>
      </c>
      <c r="DS93" s="135"/>
      <c r="DT93" s="141"/>
      <c r="DU93" s="133">
        <f t="shared" si="175"/>
        <v>0</v>
      </c>
      <c r="DV93" s="135"/>
      <c r="DW93" s="141"/>
      <c r="DX93" s="133">
        <f t="shared" si="176"/>
        <v>0</v>
      </c>
      <c r="DY93" s="135"/>
      <c r="DZ93" s="141"/>
      <c r="EA93" s="133">
        <f t="shared" si="177"/>
        <v>0</v>
      </c>
      <c r="EB93" s="135"/>
      <c r="EC93" s="141"/>
      <c r="ED93" s="133">
        <f t="shared" si="178"/>
        <v>0</v>
      </c>
      <c r="EE93" s="135"/>
      <c r="EF93" s="141"/>
      <c r="EG93" s="133">
        <f t="shared" si="179"/>
        <v>0</v>
      </c>
      <c r="EH93" s="135"/>
      <c r="EI93" s="141"/>
      <c r="EJ93" s="133">
        <f t="shared" si="180"/>
        <v>0</v>
      </c>
      <c r="EK93" s="135"/>
      <c r="EL93" s="141"/>
      <c r="EM93" s="133">
        <f t="shared" si="181"/>
        <v>0</v>
      </c>
      <c r="EN93" s="135"/>
      <c r="EO93" s="141"/>
      <c r="EP93" s="133">
        <f t="shared" si="182"/>
        <v>0</v>
      </c>
      <c r="EQ93" s="135"/>
      <c r="ER93" s="141"/>
      <c r="ES93" s="133">
        <f t="shared" si="183"/>
        <v>0</v>
      </c>
      <c r="ET93" s="135"/>
      <c r="EU93" s="141"/>
      <c r="EV93" s="133">
        <f t="shared" si="184"/>
        <v>0</v>
      </c>
      <c r="EW93" s="135"/>
      <c r="EX93" s="141"/>
      <c r="EY93" s="133">
        <f t="shared" si="185"/>
        <v>0</v>
      </c>
      <c r="EZ93" s="135"/>
      <c r="FA93" s="141"/>
      <c r="FB93" s="133">
        <f t="shared" si="186"/>
        <v>0</v>
      </c>
      <c r="FC93" s="135"/>
    </row>
    <row r="94" spans="3:159" s="73" customFormat="1" ht="15" customHeight="1" x14ac:dyDescent="0.3">
      <c r="E94" s="156"/>
      <c r="F94" s="623"/>
      <c r="G94" s="166" t="s">
        <v>82</v>
      </c>
      <c r="H94" s="177" t="str">
        <f>Resultados!F68</f>
        <v>1E</v>
      </c>
      <c r="J94" s="146"/>
      <c r="K94" s="145">
        <f t="shared" si="137"/>
        <v>0</v>
      </c>
      <c r="M94" s="141"/>
      <c r="N94" s="133">
        <f t="shared" si="138"/>
        <v>0</v>
      </c>
      <c r="O94" s="135"/>
      <c r="P94" s="141"/>
      <c r="Q94" s="133">
        <f t="shared" si="139"/>
        <v>0</v>
      </c>
      <c r="R94" s="135"/>
      <c r="S94" s="141"/>
      <c r="T94" s="133">
        <f t="shared" si="140"/>
        <v>0</v>
      </c>
      <c r="U94" s="135"/>
      <c r="V94" s="141"/>
      <c r="W94" s="133">
        <f t="shared" si="141"/>
        <v>0</v>
      </c>
      <c r="X94" s="135"/>
      <c r="Y94" s="141"/>
      <c r="Z94" s="133">
        <f t="shared" si="142"/>
        <v>0</v>
      </c>
      <c r="AA94" s="135"/>
      <c r="AB94" s="141"/>
      <c r="AC94" s="133">
        <f t="shared" si="143"/>
        <v>0</v>
      </c>
      <c r="AD94" s="135"/>
      <c r="AE94" s="141"/>
      <c r="AF94" s="133">
        <f t="shared" si="144"/>
        <v>0</v>
      </c>
      <c r="AG94" s="135"/>
      <c r="AH94" s="141"/>
      <c r="AI94" s="133">
        <f t="shared" si="145"/>
        <v>0</v>
      </c>
      <c r="AJ94" s="135"/>
      <c r="AK94" s="141"/>
      <c r="AL94" s="133">
        <f t="shared" si="146"/>
        <v>0</v>
      </c>
      <c r="AM94" s="135"/>
      <c r="AN94" s="141"/>
      <c r="AO94" s="133">
        <f t="shared" si="147"/>
        <v>0</v>
      </c>
      <c r="AP94" s="135"/>
      <c r="AQ94" s="141"/>
      <c r="AR94" s="133">
        <f t="shared" si="148"/>
        <v>0</v>
      </c>
      <c r="AS94" s="135"/>
      <c r="AT94" s="141"/>
      <c r="AU94" s="133">
        <f t="shared" si="149"/>
        <v>0</v>
      </c>
      <c r="AV94" s="135"/>
      <c r="AW94" s="141"/>
      <c r="AX94" s="133">
        <f t="shared" si="150"/>
        <v>0</v>
      </c>
      <c r="AY94" s="135"/>
      <c r="AZ94" s="141"/>
      <c r="BA94" s="133">
        <f t="shared" si="151"/>
        <v>0</v>
      </c>
      <c r="BB94" s="135"/>
      <c r="BC94" s="141"/>
      <c r="BD94" s="133">
        <f t="shared" si="152"/>
        <v>0</v>
      </c>
      <c r="BE94" s="135"/>
      <c r="BF94" s="141"/>
      <c r="BG94" s="133">
        <f t="shared" si="153"/>
        <v>0</v>
      </c>
      <c r="BH94" s="135"/>
      <c r="BI94" s="141"/>
      <c r="BJ94" s="133">
        <f t="shared" si="154"/>
        <v>0</v>
      </c>
      <c r="BK94" s="135"/>
      <c r="BL94" s="141"/>
      <c r="BM94" s="133">
        <f t="shared" si="155"/>
        <v>0</v>
      </c>
      <c r="BN94" s="135"/>
      <c r="BO94" s="141"/>
      <c r="BP94" s="133">
        <f t="shared" si="156"/>
        <v>0</v>
      </c>
      <c r="BQ94" s="135"/>
      <c r="BR94" s="141"/>
      <c r="BS94" s="133">
        <f t="shared" si="157"/>
        <v>0</v>
      </c>
      <c r="BT94" s="135"/>
      <c r="BU94" s="141"/>
      <c r="BV94" s="133">
        <f t="shared" si="158"/>
        <v>0</v>
      </c>
      <c r="BW94" s="135"/>
      <c r="BX94" s="141"/>
      <c r="BY94" s="133">
        <f t="shared" si="159"/>
        <v>0</v>
      </c>
      <c r="BZ94" s="135"/>
      <c r="CA94" s="141"/>
      <c r="CB94" s="133">
        <f t="shared" si="160"/>
        <v>0</v>
      </c>
      <c r="CC94" s="135"/>
      <c r="CD94" s="141"/>
      <c r="CE94" s="133">
        <f t="shared" si="161"/>
        <v>0</v>
      </c>
      <c r="CF94" s="135"/>
      <c r="CG94" s="141"/>
      <c r="CH94" s="133">
        <f t="shared" si="162"/>
        <v>0</v>
      </c>
      <c r="CI94" s="135"/>
      <c r="CJ94" s="141"/>
      <c r="CK94" s="133">
        <f t="shared" si="163"/>
        <v>0</v>
      </c>
      <c r="CL94" s="135"/>
      <c r="CM94" s="141"/>
      <c r="CN94" s="133">
        <f t="shared" si="164"/>
        <v>0</v>
      </c>
      <c r="CO94" s="135"/>
      <c r="CP94" s="141"/>
      <c r="CQ94" s="133">
        <f t="shared" si="165"/>
        <v>0</v>
      </c>
      <c r="CR94" s="135"/>
      <c r="CS94" s="141"/>
      <c r="CT94" s="133">
        <f t="shared" si="166"/>
        <v>0</v>
      </c>
      <c r="CU94" s="135"/>
      <c r="CV94" s="141"/>
      <c r="CW94" s="133">
        <f t="shared" si="167"/>
        <v>0</v>
      </c>
      <c r="CX94" s="135"/>
      <c r="CY94" s="141"/>
      <c r="CZ94" s="133">
        <f t="shared" si="168"/>
        <v>0</v>
      </c>
      <c r="DA94" s="135"/>
      <c r="DB94" s="141"/>
      <c r="DC94" s="133">
        <f t="shared" si="169"/>
        <v>0</v>
      </c>
      <c r="DD94" s="135"/>
      <c r="DE94" s="141"/>
      <c r="DF94" s="133">
        <f t="shared" si="170"/>
        <v>0</v>
      </c>
      <c r="DG94" s="135"/>
      <c r="DH94" s="141"/>
      <c r="DI94" s="133">
        <f t="shared" si="171"/>
        <v>0</v>
      </c>
      <c r="DJ94" s="135"/>
      <c r="DK94" s="141"/>
      <c r="DL94" s="133">
        <f t="shared" si="172"/>
        <v>0</v>
      </c>
      <c r="DM94" s="135"/>
      <c r="DN94" s="141"/>
      <c r="DO94" s="133">
        <f t="shared" si="173"/>
        <v>0</v>
      </c>
      <c r="DP94" s="135"/>
      <c r="DQ94" s="141"/>
      <c r="DR94" s="133">
        <f t="shared" si="174"/>
        <v>0</v>
      </c>
      <c r="DS94" s="135"/>
      <c r="DT94" s="141"/>
      <c r="DU94" s="133">
        <f t="shared" si="175"/>
        <v>0</v>
      </c>
      <c r="DV94" s="135"/>
      <c r="DW94" s="141"/>
      <c r="DX94" s="133">
        <f t="shared" si="176"/>
        <v>0</v>
      </c>
      <c r="DY94" s="135"/>
      <c r="DZ94" s="141"/>
      <c r="EA94" s="133">
        <f t="shared" si="177"/>
        <v>0</v>
      </c>
      <c r="EB94" s="135"/>
      <c r="EC94" s="141"/>
      <c r="ED94" s="133">
        <f t="shared" si="178"/>
        <v>0</v>
      </c>
      <c r="EE94" s="135"/>
      <c r="EF94" s="141"/>
      <c r="EG94" s="133">
        <f t="shared" si="179"/>
        <v>0</v>
      </c>
      <c r="EH94" s="135"/>
      <c r="EI94" s="141"/>
      <c r="EJ94" s="133">
        <f t="shared" si="180"/>
        <v>0</v>
      </c>
      <c r="EK94" s="135"/>
      <c r="EL94" s="141"/>
      <c r="EM94" s="133">
        <f t="shared" si="181"/>
        <v>0</v>
      </c>
      <c r="EN94" s="135"/>
      <c r="EO94" s="141"/>
      <c r="EP94" s="133">
        <f t="shared" si="182"/>
        <v>0</v>
      </c>
      <c r="EQ94" s="135"/>
      <c r="ER94" s="141"/>
      <c r="ES94" s="133">
        <f t="shared" si="183"/>
        <v>0</v>
      </c>
      <c r="ET94" s="135"/>
      <c r="EU94" s="141"/>
      <c r="EV94" s="133">
        <f t="shared" si="184"/>
        <v>0</v>
      </c>
      <c r="EW94" s="135"/>
      <c r="EX94" s="141"/>
      <c r="EY94" s="133">
        <f t="shared" si="185"/>
        <v>0</v>
      </c>
      <c r="EZ94" s="135"/>
      <c r="FA94" s="141"/>
      <c r="FB94" s="133">
        <f t="shared" si="186"/>
        <v>0</v>
      </c>
      <c r="FC94" s="135"/>
    </row>
    <row r="95" spans="3:159" s="73" customFormat="1" ht="15" customHeight="1" x14ac:dyDescent="0.3">
      <c r="E95" s="156"/>
      <c r="F95" s="623"/>
      <c r="G95" s="166" t="s">
        <v>82</v>
      </c>
      <c r="H95" s="177" t="str">
        <f>Resultados!F69</f>
        <v>1G</v>
      </c>
      <c r="J95" s="146"/>
      <c r="K95" s="145">
        <f t="shared" si="137"/>
        <v>0</v>
      </c>
      <c r="M95" s="141"/>
      <c r="N95" s="133">
        <f t="shared" si="138"/>
        <v>0</v>
      </c>
      <c r="O95" s="135"/>
      <c r="P95" s="141"/>
      <c r="Q95" s="133">
        <f t="shared" si="139"/>
        <v>0</v>
      </c>
      <c r="R95" s="135"/>
      <c r="S95" s="141"/>
      <c r="T95" s="133">
        <f t="shared" si="140"/>
        <v>0</v>
      </c>
      <c r="U95" s="135"/>
      <c r="V95" s="141"/>
      <c r="W95" s="133">
        <f t="shared" si="141"/>
        <v>0</v>
      </c>
      <c r="X95" s="135"/>
      <c r="Y95" s="141"/>
      <c r="Z95" s="133">
        <f t="shared" si="142"/>
        <v>0</v>
      </c>
      <c r="AA95" s="135"/>
      <c r="AB95" s="141"/>
      <c r="AC95" s="133">
        <f t="shared" si="143"/>
        <v>0</v>
      </c>
      <c r="AD95" s="135"/>
      <c r="AE95" s="141"/>
      <c r="AF95" s="133">
        <f t="shared" si="144"/>
        <v>0</v>
      </c>
      <c r="AG95" s="135"/>
      <c r="AH95" s="141"/>
      <c r="AI95" s="133">
        <f t="shared" si="145"/>
        <v>0</v>
      </c>
      <c r="AJ95" s="135"/>
      <c r="AK95" s="141"/>
      <c r="AL95" s="133">
        <f t="shared" si="146"/>
        <v>0</v>
      </c>
      <c r="AM95" s="135"/>
      <c r="AN95" s="141"/>
      <c r="AO95" s="133">
        <f t="shared" si="147"/>
        <v>0</v>
      </c>
      <c r="AP95" s="135"/>
      <c r="AQ95" s="141"/>
      <c r="AR95" s="133">
        <f t="shared" si="148"/>
        <v>0</v>
      </c>
      <c r="AS95" s="135"/>
      <c r="AT95" s="141"/>
      <c r="AU95" s="133">
        <f t="shared" si="149"/>
        <v>0</v>
      </c>
      <c r="AV95" s="135"/>
      <c r="AW95" s="141"/>
      <c r="AX95" s="133">
        <f t="shared" si="150"/>
        <v>0</v>
      </c>
      <c r="AY95" s="135"/>
      <c r="AZ95" s="141"/>
      <c r="BA95" s="133">
        <f t="shared" si="151"/>
        <v>0</v>
      </c>
      <c r="BB95" s="135"/>
      <c r="BC95" s="141"/>
      <c r="BD95" s="133">
        <f t="shared" si="152"/>
        <v>0</v>
      </c>
      <c r="BE95" s="135"/>
      <c r="BF95" s="141"/>
      <c r="BG95" s="133">
        <f t="shared" si="153"/>
        <v>0</v>
      </c>
      <c r="BH95" s="135"/>
      <c r="BI95" s="141"/>
      <c r="BJ95" s="133">
        <f t="shared" si="154"/>
        <v>0</v>
      </c>
      <c r="BK95" s="135"/>
      <c r="BL95" s="141"/>
      <c r="BM95" s="133">
        <f t="shared" si="155"/>
        <v>0</v>
      </c>
      <c r="BN95" s="135"/>
      <c r="BO95" s="141"/>
      <c r="BP95" s="133">
        <f t="shared" si="156"/>
        <v>0</v>
      </c>
      <c r="BQ95" s="135"/>
      <c r="BR95" s="141"/>
      <c r="BS95" s="133">
        <f t="shared" si="157"/>
        <v>0</v>
      </c>
      <c r="BT95" s="135"/>
      <c r="BU95" s="141"/>
      <c r="BV95" s="133">
        <f t="shared" si="158"/>
        <v>0</v>
      </c>
      <c r="BW95" s="135"/>
      <c r="BX95" s="141"/>
      <c r="BY95" s="133">
        <f t="shared" si="159"/>
        <v>0</v>
      </c>
      <c r="BZ95" s="135"/>
      <c r="CA95" s="141"/>
      <c r="CB95" s="133">
        <f t="shared" si="160"/>
        <v>0</v>
      </c>
      <c r="CC95" s="135"/>
      <c r="CD95" s="141"/>
      <c r="CE95" s="133">
        <f t="shared" si="161"/>
        <v>0</v>
      </c>
      <c r="CF95" s="135"/>
      <c r="CG95" s="141"/>
      <c r="CH95" s="133">
        <f t="shared" si="162"/>
        <v>0</v>
      </c>
      <c r="CI95" s="135"/>
      <c r="CJ95" s="141"/>
      <c r="CK95" s="133">
        <f t="shared" si="163"/>
        <v>0</v>
      </c>
      <c r="CL95" s="135"/>
      <c r="CM95" s="141"/>
      <c r="CN95" s="133">
        <f t="shared" si="164"/>
        <v>0</v>
      </c>
      <c r="CO95" s="135"/>
      <c r="CP95" s="141"/>
      <c r="CQ95" s="133">
        <f t="shared" si="165"/>
        <v>0</v>
      </c>
      <c r="CR95" s="135"/>
      <c r="CS95" s="141"/>
      <c r="CT95" s="133">
        <f t="shared" si="166"/>
        <v>0</v>
      </c>
      <c r="CU95" s="135"/>
      <c r="CV95" s="141"/>
      <c r="CW95" s="133">
        <f t="shared" si="167"/>
        <v>0</v>
      </c>
      <c r="CX95" s="135"/>
      <c r="CY95" s="141"/>
      <c r="CZ95" s="133">
        <f t="shared" si="168"/>
        <v>0</v>
      </c>
      <c r="DA95" s="135"/>
      <c r="DB95" s="141"/>
      <c r="DC95" s="133">
        <f t="shared" si="169"/>
        <v>0</v>
      </c>
      <c r="DD95" s="135"/>
      <c r="DE95" s="141"/>
      <c r="DF95" s="133">
        <f t="shared" si="170"/>
        <v>0</v>
      </c>
      <c r="DG95" s="135"/>
      <c r="DH95" s="141"/>
      <c r="DI95" s="133">
        <f t="shared" si="171"/>
        <v>0</v>
      </c>
      <c r="DJ95" s="135"/>
      <c r="DK95" s="141"/>
      <c r="DL95" s="133">
        <f t="shared" si="172"/>
        <v>0</v>
      </c>
      <c r="DM95" s="135"/>
      <c r="DN95" s="141"/>
      <c r="DO95" s="133">
        <f t="shared" si="173"/>
        <v>0</v>
      </c>
      <c r="DP95" s="135"/>
      <c r="DQ95" s="141"/>
      <c r="DR95" s="133">
        <f t="shared" si="174"/>
        <v>0</v>
      </c>
      <c r="DS95" s="135"/>
      <c r="DT95" s="141"/>
      <c r="DU95" s="133">
        <f t="shared" si="175"/>
        <v>0</v>
      </c>
      <c r="DV95" s="135"/>
      <c r="DW95" s="141"/>
      <c r="DX95" s="133">
        <f t="shared" si="176"/>
        <v>0</v>
      </c>
      <c r="DY95" s="135"/>
      <c r="DZ95" s="141"/>
      <c r="EA95" s="133">
        <f t="shared" si="177"/>
        <v>0</v>
      </c>
      <c r="EB95" s="135"/>
      <c r="EC95" s="141"/>
      <c r="ED95" s="133">
        <f t="shared" si="178"/>
        <v>0</v>
      </c>
      <c r="EE95" s="135"/>
      <c r="EF95" s="141"/>
      <c r="EG95" s="133">
        <f t="shared" si="179"/>
        <v>0</v>
      </c>
      <c r="EH95" s="135"/>
      <c r="EI95" s="141"/>
      <c r="EJ95" s="133">
        <f t="shared" si="180"/>
        <v>0</v>
      </c>
      <c r="EK95" s="135"/>
      <c r="EL95" s="141"/>
      <c r="EM95" s="133">
        <f t="shared" si="181"/>
        <v>0</v>
      </c>
      <c r="EN95" s="135"/>
      <c r="EO95" s="141"/>
      <c r="EP95" s="133">
        <f t="shared" si="182"/>
        <v>0</v>
      </c>
      <c r="EQ95" s="135"/>
      <c r="ER95" s="141"/>
      <c r="ES95" s="133">
        <f t="shared" si="183"/>
        <v>0</v>
      </c>
      <c r="ET95" s="135"/>
      <c r="EU95" s="141"/>
      <c r="EV95" s="133">
        <f t="shared" si="184"/>
        <v>0</v>
      </c>
      <c r="EW95" s="135"/>
      <c r="EX95" s="141"/>
      <c r="EY95" s="133">
        <f t="shared" si="185"/>
        <v>0</v>
      </c>
      <c r="EZ95" s="135"/>
      <c r="FA95" s="141"/>
      <c r="FB95" s="133">
        <f t="shared" si="186"/>
        <v>0</v>
      </c>
      <c r="FC95" s="135"/>
    </row>
    <row r="96" spans="3:159" s="73" customFormat="1" ht="15" customHeight="1" x14ac:dyDescent="0.3">
      <c r="E96" s="156"/>
      <c r="F96" s="623"/>
      <c r="G96" s="166" t="s">
        <v>82</v>
      </c>
      <c r="H96" s="177" t="str">
        <f>Resultados!F70</f>
        <v>1F</v>
      </c>
      <c r="J96" s="146"/>
      <c r="K96" s="145">
        <f t="shared" si="137"/>
        <v>0</v>
      </c>
      <c r="M96" s="141"/>
      <c r="N96" s="133">
        <f t="shared" si="138"/>
        <v>0</v>
      </c>
      <c r="O96" s="135"/>
      <c r="P96" s="141"/>
      <c r="Q96" s="133">
        <f t="shared" si="139"/>
        <v>0</v>
      </c>
      <c r="R96" s="135"/>
      <c r="S96" s="141"/>
      <c r="T96" s="133">
        <f t="shared" si="140"/>
        <v>0</v>
      </c>
      <c r="U96" s="135"/>
      <c r="V96" s="141"/>
      <c r="W96" s="133">
        <f t="shared" si="141"/>
        <v>0</v>
      </c>
      <c r="X96" s="135"/>
      <c r="Y96" s="141"/>
      <c r="Z96" s="133">
        <f t="shared" si="142"/>
        <v>0</v>
      </c>
      <c r="AA96" s="135"/>
      <c r="AB96" s="141"/>
      <c r="AC96" s="133">
        <f t="shared" si="143"/>
        <v>0</v>
      </c>
      <c r="AD96" s="135"/>
      <c r="AE96" s="141"/>
      <c r="AF96" s="133">
        <f t="shared" si="144"/>
        <v>0</v>
      </c>
      <c r="AG96" s="135"/>
      <c r="AH96" s="141"/>
      <c r="AI96" s="133">
        <f t="shared" si="145"/>
        <v>0</v>
      </c>
      <c r="AJ96" s="135"/>
      <c r="AK96" s="141"/>
      <c r="AL96" s="133">
        <f t="shared" si="146"/>
        <v>0</v>
      </c>
      <c r="AM96" s="135"/>
      <c r="AN96" s="141"/>
      <c r="AO96" s="133">
        <f t="shared" si="147"/>
        <v>0</v>
      </c>
      <c r="AP96" s="135"/>
      <c r="AQ96" s="141"/>
      <c r="AR96" s="133">
        <f t="shared" si="148"/>
        <v>0</v>
      </c>
      <c r="AS96" s="135"/>
      <c r="AT96" s="141"/>
      <c r="AU96" s="133">
        <f t="shared" si="149"/>
        <v>0</v>
      </c>
      <c r="AV96" s="135"/>
      <c r="AW96" s="141"/>
      <c r="AX96" s="133">
        <f t="shared" si="150"/>
        <v>0</v>
      </c>
      <c r="AY96" s="135"/>
      <c r="AZ96" s="141"/>
      <c r="BA96" s="133">
        <f t="shared" si="151"/>
        <v>0</v>
      </c>
      <c r="BB96" s="135"/>
      <c r="BC96" s="141"/>
      <c r="BD96" s="133">
        <f t="shared" si="152"/>
        <v>0</v>
      </c>
      <c r="BE96" s="135"/>
      <c r="BF96" s="141"/>
      <c r="BG96" s="133">
        <f t="shared" si="153"/>
        <v>0</v>
      </c>
      <c r="BH96" s="135"/>
      <c r="BI96" s="141"/>
      <c r="BJ96" s="133">
        <f t="shared" si="154"/>
        <v>0</v>
      </c>
      <c r="BK96" s="135"/>
      <c r="BL96" s="141"/>
      <c r="BM96" s="133">
        <f t="shared" si="155"/>
        <v>0</v>
      </c>
      <c r="BN96" s="135"/>
      <c r="BO96" s="141"/>
      <c r="BP96" s="133">
        <f t="shared" si="156"/>
        <v>0</v>
      </c>
      <c r="BQ96" s="135"/>
      <c r="BR96" s="141"/>
      <c r="BS96" s="133">
        <f t="shared" si="157"/>
        <v>0</v>
      </c>
      <c r="BT96" s="135"/>
      <c r="BU96" s="141"/>
      <c r="BV96" s="133">
        <f t="shared" si="158"/>
        <v>0</v>
      </c>
      <c r="BW96" s="135"/>
      <c r="BX96" s="141"/>
      <c r="BY96" s="133">
        <f t="shared" si="159"/>
        <v>0</v>
      </c>
      <c r="BZ96" s="135"/>
      <c r="CA96" s="141"/>
      <c r="CB96" s="133">
        <f t="shared" si="160"/>
        <v>0</v>
      </c>
      <c r="CC96" s="135"/>
      <c r="CD96" s="141"/>
      <c r="CE96" s="133">
        <f t="shared" si="161"/>
        <v>0</v>
      </c>
      <c r="CF96" s="135"/>
      <c r="CG96" s="141"/>
      <c r="CH96" s="133">
        <f t="shared" si="162"/>
        <v>0</v>
      </c>
      <c r="CI96" s="135"/>
      <c r="CJ96" s="141"/>
      <c r="CK96" s="133">
        <f t="shared" si="163"/>
        <v>0</v>
      </c>
      <c r="CL96" s="135"/>
      <c r="CM96" s="141"/>
      <c r="CN96" s="133">
        <f t="shared" si="164"/>
        <v>0</v>
      </c>
      <c r="CO96" s="135"/>
      <c r="CP96" s="141"/>
      <c r="CQ96" s="133">
        <f t="shared" si="165"/>
        <v>0</v>
      </c>
      <c r="CR96" s="135"/>
      <c r="CS96" s="141"/>
      <c r="CT96" s="133">
        <f t="shared" si="166"/>
        <v>0</v>
      </c>
      <c r="CU96" s="135"/>
      <c r="CV96" s="141"/>
      <c r="CW96" s="133">
        <f t="shared" si="167"/>
        <v>0</v>
      </c>
      <c r="CX96" s="135"/>
      <c r="CY96" s="141"/>
      <c r="CZ96" s="133">
        <f t="shared" si="168"/>
        <v>0</v>
      </c>
      <c r="DA96" s="135"/>
      <c r="DB96" s="141"/>
      <c r="DC96" s="133">
        <f t="shared" si="169"/>
        <v>0</v>
      </c>
      <c r="DD96" s="135"/>
      <c r="DE96" s="141"/>
      <c r="DF96" s="133">
        <f t="shared" si="170"/>
        <v>0</v>
      </c>
      <c r="DG96" s="135"/>
      <c r="DH96" s="141"/>
      <c r="DI96" s="133">
        <f t="shared" si="171"/>
        <v>0</v>
      </c>
      <c r="DJ96" s="135"/>
      <c r="DK96" s="141"/>
      <c r="DL96" s="133">
        <f t="shared" si="172"/>
        <v>0</v>
      </c>
      <c r="DM96" s="135"/>
      <c r="DN96" s="141"/>
      <c r="DO96" s="133">
        <f t="shared" si="173"/>
        <v>0</v>
      </c>
      <c r="DP96" s="135"/>
      <c r="DQ96" s="141"/>
      <c r="DR96" s="133">
        <f t="shared" si="174"/>
        <v>0</v>
      </c>
      <c r="DS96" s="135"/>
      <c r="DT96" s="141"/>
      <c r="DU96" s="133">
        <f t="shared" si="175"/>
        <v>0</v>
      </c>
      <c r="DV96" s="135"/>
      <c r="DW96" s="141"/>
      <c r="DX96" s="133">
        <f t="shared" si="176"/>
        <v>0</v>
      </c>
      <c r="DY96" s="135"/>
      <c r="DZ96" s="141"/>
      <c r="EA96" s="133">
        <f t="shared" si="177"/>
        <v>0</v>
      </c>
      <c r="EB96" s="135"/>
      <c r="EC96" s="141"/>
      <c r="ED96" s="133">
        <f t="shared" si="178"/>
        <v>0</v>
      </c>
      <c r="EE96" s="135"/>
      <c r="EF96" s="141"/>
      <c r="EG96" s="133">
        <f t="shared" si="179"/>
        <v>0</v>
      </c>
      <c r="EH96" s="135"/>
      <c r="EI96" s="141"/>
      <c r="EJ96" s="133">
        <f t="shared" si="180"/>
        <v>0</v>
      </c>
      <c r="EK96" s="135"/>
      <c r="EL96" s="141"/>
      <c r="EM96" s="133">
        <f t="shared" si="181"/>
        <v>0</v>
      </c>
      <c r="EN96" s="135"/>
      <c r="EO96" s="141"/>
      <c r="EP96" s="133">
        <f t="shared" si="182"/>
        <v>0</v>
      </c>
      <c r="EQ96" s="135"/>
      <c r="ER96" s="141"/>
      <c r="ES96" s="133">
        <f t="shared" si="183"/>
        <v>0</v>
      </c>
      <c r="ET96" s="135"/>
      <c r="EU96" s="141"/>
      <c r="EV96" s="133">
        <f t="shared" si="184"/>
        <v>0</v>
      </c>
      <c r="EW96" s="135"/>
      <c r="EX96" s="141"/>
      <c r="EY96" s="133">
        <f t="shared" si="185"/>
        <v>0</v>
      </c>
      <c r="EZ96" s="135"/>
      <c r="FA96" s="141"/>
      <c r="FB96" s="133">
        <f t="shared" si="186"/>
        <v>0</v>
      </c>
      <c r="FC96" s="135"/>
    </row>
    <row r="97" spans="2:159" s="73" customFormat="1" ht="15" customHeight="1" x14ac:dyDescent="0.3">
      <c r="E97" s="156"/>
      <c r="F97" s="623"/>
      <c r="G97" s="166" t="s">
        <v>82</v>
      </c>
      <c r="H97" s="177" t="str">
        <f>Resultados!F71</f>
        <v>1H</v>
      </c>
      <c r="J97" s="146"/>
      <c r="K97" s="145">
        <f t="shared" si="137"/>
        <v>0</v>
      </c>
      <c r="M97" s="141"/>
      <c r="N97" s="133">
        <f t="shared" si="138"/>
        <v>0</v>
      </c>
      <c r="O97" s="135"/>
      <c r="P97" s="141"/>
      <c r="Q97" s="133">
        <f t="shared" si="139"/>
        <v>0</v>
      </c>
      <c r="R97" s="135"/>
      <c r="S97" s="141"/>
      <c r="T97" s="133">
        <f t="shared" si="140"/>
        <v>0</v>
      </c>
      <c r="U97" s="135"/>
      <c r="V97" s="141"/>
      <c r="W97" s="133">
        <f t="shared" si="141"/>
        <v>0</v>
      </c>
      <c r="X97" s="135"/>
      <c r="Y97" s="141"/>
      <c r="Z97" s="133">
        <f t="shared" si="142"/>
        <v>0</v>
      </c>
      <c r="AA97" s="135"/>
      <c r="AB97" s="141"/>
      <c r="AC97" s="133">
        <f t="shared" si="143"/>
        <v>0</v>
      </c>
      <c r="AD97" s="135"/>
      <c r="AE97" s="141"/>
      <c r="AF97" s="133">
        <f t="shared" si="144"/>
        <v>0</v>
      </c>
      <c r="AG97" s="135"/>
      <c r="AH97" s="141"/>
      <c r="AI97" s="133">
        <f t="shared" si="145"/>
        <v>0</v>
      </c>
      <c r="AJ97" s="135"/>
      <c r="AK97" s="141"/>
      <c r="AL97" s="133">
        <f t="shared" si="146"/>
        <v>0</v>
      </c>
      <c r="AM97" s="135"/>
      <c r="AN97" s="141"/>
      <c r="AO97" s="133">
        <f t="shared" si="147"/>
        <v>0</v>
      </c>
      <c r="AP97" s="135"/>
      <c r="AQ97" s="141"/>
      <c r="AR97" s="133">
        <f t="shared" si="148"/>
        <v>0</v>
      </c>
      <c r="AS97" s="135"/>
      <c r="AT97" s="141"/>
      <c r="AU97" s="133">
        <f t="shared" si="149"/>
        <v>0</v>
      </c>
      <c r="AV97" s="135"/>
      <c r="AW97" s="141"/>
      <c r="AX97" s="133">
        <f t="shared" si="150"/>
        <v>0</v>
      </c>
      <c r="AY97" s="135"/>
      <c r="AZ97" s="141"/>
      <c r="BA97" s="133">
        <f t="shared" si="151"/>
        <v>0</v>
      </c>
      <c r="BB97" s="135"/>
      <c r="BC97" s="141"/>
      <c r="BD97" s="133">
        <f t="shared" si="152"/>
        <v>0</v>
      </c>
      <c r="BE97" s="135"/>
      <c r="BF97" s="141"/>
      <c r="BG97" s="133">
        <f t="shared" si="153"/>
        <v>0</v>
      </c>
      <c r="BH97" s="135"/>
      <c r="BI97" s="141"/>
      <c r="BJ97" s="133">
        <f t="shared" si="154"/>
        <v>0</v>
      </c>
      <c r="BK97" s="135"/>
      <c r="BL97" s="141"/>
      <c r="BM97" s="133">
        <f t="shared" si="155"/>
        <v>0</v>
      </c>
      <c r="BN97" s="135"/>
      <c r="BO97" s="141"/>
      <c r="BP97" s="133">
        <f t="shared" si="156"/>
        <v>0</v>
      </c>
      <c r="BQ97" s="135"/>
      <c r="BR97" s="141"/>
      <c r="BS97" s="133">
        <f t="shared" si="157"/>
        <v>0</v>
      </c>
      <c r="BT97" s="135"/>
      <c r="BU97" s="141"/>
      <c r="BV97" s="133">
        <f t="shared" si="158"/>
        <v>0</v>
      </c>
      <c r="BW97" s="135"/>
      <c r="BX97" s="141"/>
      <c r="BY97" s="133">
        <f t="shared" si="159"/>
        <v>0</v>
      </c>
      <c r="BZ97" s="135"/>
      <c r="CA97" s="141"/>
      <c r="CB97" s="133">
        <f t="shared" si="160"/>
        <v>0</v>
      </c>
      <c r="CC97" s="135"/>
      <c r="CD97" s="141"/>
      <c r="CE97" s="133">
        <f t="shared" si="161"/>
        <v>0</v>
      </c>
      <c r="CF97" s="135"/>
      <c r="CG97" s="141"/>
      <c r="CH97" s="133">
        <f t="shared" si="162"/>
        <v>0</v>
      </c>
      <c r="CI97" s="135"/>
      <c r="CJ97" s="141"/>
      <c r="CK97" s="133">
        <f t="shared" si="163"/>
        <v>0</v>
      </c>
      <c r="CL97" s="135"/>
      <c r="CM97" s="141"/>
      <c r="CN97" s="133">
        <f t="shared" si="164"/>
        <v>0</v>
      </c>
      <c r="CO97" s="135"/>
      <c r="CP97" s="141"/>
      <c r="CQ97" s="133">
        <f t="shared" si="165"/>
        <v>0</v>
      </c>
      <c r="CR97" s="135"/>
      <c r="CS97" s="141"/>
      <c r="CT97" s="133">
        <f t="shared" si="166"/>
        <v>0</v>
      </c>
      <c r="CU97" s="135"/>
      <c r="CV97" s="141"/>
      <c r="CW97" s="133">
        <f t="shared" si="167"/>
        <v>0</v>
      </c>
      <c r="CX97" s="135"/>
      <c r="CY97" s="141"/>
      <c r="CZ97" s="133">
        <f t="shared" si="168"/>
        <v>0</v>
      </c>
      <c r="DA97" s="135"/>
      <c r="DB97" s="141"/>
      <c r="DC97" s="133">
        <f t="shared" si="169"/>
        <v>0</v>
      </c>
      <c r="DD97" s="135"/>
      <c r="DE97" s="141"/>
      <c r="DF97" s="133">
        <f t="shared" si="170"/>
        <v>0</v>
      </c>
      <c r="DG97" s="135"/>
      <c r="DH97" s="141"/>
      <c r="DI97" s="133">
        <f t="shared" si="171"/>
        <v>0</v>
      </c>
      <c r="DJ97" s="135"/>
      <c r="DK97" s="141"/>
      <c r="DL97" s="133">
        <f t="shared" si="172"/>
        <v>0</v>
      </c>
      <c r="DM97" s="135"/>
      <c r="DN97" s="141"/>
      <c r="DO97" s="133">
        <f t="shared" si="173"/>
        <v>0</v>
      </c>
      <c r="DP97" s="135"/>
      <c r="DQ97" s="141"/>
      <c r="DR97" s="133">
        <f t="shared" si="174"/>
        <v>0</v>
      </c>
      <c r="DS97" s="135"/>
      <c r="DT97" s="141"/>
      <c r="DU97" s="133">
        <f t="shared" si="175"/>
        <v>0</v>
      </c>
      <c r="DV97" s="135"/>
      <c r="DW97" s="141"/>
      <c r="DX97" s="133">
        <f t="shared" si="176"/>
        <v>0</v>
      </c>
      <c r="DY97" s="135"/>
      <c r="DZ97" s="141"/>
      <c r="EA97" s="133">
        <f t="shared" si="177"/>
        <v>0</v>
      </c>
      <c r="EB97" s="135"/>
      <c r="EC97" s="141"/>
      <c r="ED97" s="133">
        <f t="shared" si="178"/>
        <v>0</v>
      </c>
      <c r="EE97" s="135"/>
      <c r="EF97" s="141"/>
      <c r="EG97" s="133">
        <f t="shared" si="179"/>
        <v>0</v>
      </c>
      <c r="EH97" s="135"/>
      <c r="EI97" s="141"/>
      <c r="EJ97" s="133">
        <f t="shared" si="180"/>
        <v>0</v>
      </c>
      <c r="EK97" s="135"/>
      <c r="EL97" s="141"/>
      <c r="EM97" s="133">
        <f t="shared" si="181"/>
        <v>0</v>
      </c>
      <c r="EN97" s="135"/>
      <c r="EO97" s="141"/>
      <c r="EP97" s="133">
        <f t="shared" si="182"/>
        <v>0</v>
      </c>
      <c r="EQ97" s="135"/>
      <c r="ER97" s="141"/>
      <c r="ES97" s="133">
        <f t="shared" si="183"/>
        <v>0</v>
      </c>
      <c r="ET97" s="135"/>
      <c r="EU97" s="141"/>
      <c r="EV97" s="133">
        <f t="shared" si="184"/>
        <v>0</v>
      </c>
      <c r="EW97" s="135"/>
      <c r="EX97" s="141"/>
      <c r="EY97" s="133">
        <f t="shared" si="185"/>
        <v>0</v>
      </c>
      <c r="EZ97" s="135"/>
      <c r="FA97" s="141"/>
      <c r="FB97" s="133">
        <f t="shared" si="186"/>
        <v>0</v>
      </c>
      <c r="FC97" s="135"/>
    </row>
    <row r="98" spans="2:159" s="73" customFormat="1" ht="15" customHeight="1" x14ac:dyDescent="0.3">
      <c r="E98" s="156"/>
      <c r="F98" s="623"/>
      <c r="G98" s="166" t="s">
        <v>82</v>
      </c>
      <c r="H98" s="177" t="str">
        <f>Resultados!K64</f>
        <v>2B</v>
      </c>
      <c r="J98" s="146"/>
      <c r="K98" s="145">
        <f t="shared" si="137"/>
        <v>0</v>
      </c>
      <c r="M98" s="141"/>
      <c r="N98" s="133">
        <f t="shared" si="138"/>
        <v>0</v>
      </c>
      <c r="O98" s="135"/>
      <c r="P98" s="141"/>
      <c r="Q98" s="133">
        <f t="shared" si="139"/>
        <v>0</v>
      </c>
      <c r="R98" s="135"/>
      <c r="S98" s="141"/>
      <c r="T98" s="133">
        <f t="shared" si="140"/>
        <v>0</v>
      </c>
      <c r="U98" s="135"/>
      <c r="V98" s="141"/>
      <c r="W98" s="133">
        <f t="shared" si="141"/>
        <v>0</v>
      </c>
      <c r="X98" s="135"/>
      <c r="Y98" s="141"/>
      <c r="Z98" s="133">
        <f t="shared" si="142"/>
        <v>0</v>
      </c>
      <c r="AA98" s="135"/>
      <c r="AB98" s="141"/>
      <c r="AC98" s="133">
        <f t="shared" si="143"/>
        <v>0</v>
      </c>
      <c r="AD98" s="135"/>
      <c r="AE98" s="141"/>
      <c r="AF98" s="133">
        <f t="shared" si="144"/>
        <v>0</v>
      </c>
      <c r="AG98" s="135"/>
      <c r="AH98" s="141"/>
      <c r="AI98" s="133">
        <f t="shared" si="145"/>
        <v>0</v>
      </c>
      <c r="AJ98" s="135"/>
      <c r="AK98" s="141"/>
      <c r="AL98" s="133">
        <f t="shared" si="146"/>
        <v>0</v>
      </c>
      <c r="AM98" s="135"/>
      <c r="AN98" s="141"/>
      <c r="AO98" s="133">
        <f t="shared" si="147"/>
        <v>0</v>
      </c>
      <c r="AP98" s="135"/>
      <c r="AQ98" s="141"/>
      <c r="AR98" s="133">
        <f t="shared" si="148"/>
        <v>0</v>
      </c>
      <c r="AS98" s="135"/>
      <c r="AT98" s="141"/>
      <c r="AU98" s="133">
        <f t="shared" si="149"/>
        <v>0</v>
      </c>
      <c r="AV98" s="135"/>
      <c r="AW98" s="141"/>
      <c r="AX98" s="133">
        <f t="shared" si="150"/>
        <v>0</v>
      </c>
      <c r="AY98" s="135"/>
      <c r="AZ98" s="141"/>
      <c r="BA98" s="133">
        <f t="shared" si="151"/>
        <v>0</v>
      </c>
      <c r="BB98" s="135"/>
      <c r="BC98" s="141"/>
      <c r="BD98" s="133">
        <f t="shared" si="152"/>
        <v>0</v>
      </c>
      <c r="BE98" s="135"/>
      <c r="BF98" s="141"/>
      <c r="BG98" s="133">
        <f t="shared" si="153"/>
        <v>0</v>
      </c>
      <c r="BH98" s="135"/>
      <c r="BI98" s="141"/>
      <c r="BJ98" s="133">
        <f t="shared" si="154"/>
        <v>0</v>
      </c>
      <c r="BK98" s="135"/>
      <c r="BL98" s="141"/>
      <c r="BM98" s="133">
        <f t="shared" si="155"/>
        <v>0</v>
      </c>
      <c r="BN98" s="135"/>
      <c r="BO98" s="141"/>
      <c r="BP98" s="133">
        <f t="shared" si="156"/>
        <v>0</v>
      </c>
      <c r="BQ98" s="135"/>
      <c r="BR98" s="141"/>
      <c r="BS98" s="133">
        <f t="shared" si="157"/>
        <v>0</v>
      </c>
      <c r="BT98" s="135"/>
      <c r="BU98" s="141"/>
      <c r="BV98" s="133">
        <f t="shared" si="158"/>
        <v>0</v>
      </c>
      <c r="BW98" s="135"/>
      <c r="BX98" s="141"/>
      <c r="BY98" s="133">
        <f t="shared" si="159"/>
        <v>0</v>
      </c>
      <c r="BZ98" s="135"/>
      <c r="CA98" s="141"/>
      <c r="CB98" s="133">
        <f t="shared" si="160"/>
        <v>0</v>
      </c>
      <c r="CC98" s="135"/>
      <c r="CD98" s="141"/>
      <c r="CE98" s="133">
        <f t="shared" si="161"/>
        <v>0</v>
      </c>
      <c r="CF98" s="135"/>
      <c r="CG98" s="141"/>
      <c r="CH98" s="133">
        <f t="shared" si="162"/>
        <v>0</v>
      </c>
      <c r="CI98" s="135"/>
      <c r="CJ98" s="141"/>
      <c r="CK98" s="133">
        <f t="shared" si="163"/>
        <v>0</v>
      </c>
      <c r="CL98" s="135"/>
      <c r="CM98" s="141"/>
      <c r="CN98" s="133">
        <f t="shared" si="164"/>
        <v>0</v>
      </c>
      <c r="CO98" s="135"/>
      <c r="CP98" s="141"/>
      <c r="CQ98" s="133">
        <f t="shared" si="165"/>
        <v>0</v>
      </c>
      <c r="CR98" s="135"/>
      <c r="CS98" s="141"/>
      <c r="CT98" s="133">
        <f t="shared" si="166"/>
        <v>0</v>
      </c>
      <c r="CU98" s="135"/>
      <c r="CV98" s="141"/>
      <c r="CW98" s="133">
        <f t="shared" si="167"/>
        <v>0</v>
      </c>
      <c r="CX98" s="135"/>
      <c r="CY98" s="141"/>
      <c r="CZ98" s="133">
        <f t="shared" si="168"/>
        <v>0</v>
      </c>
      <c r="DA98" s="135"/>
      <c r="DB98" s="141"/>
      <c r="DC98" s="133">
        <f t="shared" si="169"/>
        <v>0</v>
      </c>
      <c r="DD98" s="135"/>
      <c r="DE98" s="141"/>
      <c r="DF98" s="133">
        <f t="shared" si="170"/>
        <v>0</v>
      </c>
      <c r="DG98" s="135"/>
      <c r="DH98" s="141"/>
      <c r="DI98" s="133">
        <f t="shared" si="171"/>
        <v>0</v>
      </c>
      <c r="DJ98" s="135"/>
      <c r="DK98" s="141"/>
      <c r="DL98" s="133">
        <f t="shared" si="172"/>
        <v>0</v>
      </c>
      <c r="DM98" s="135"/>
      <c r="DN98" s="141"/>
      <c r="DO98" s="133">
        <f t="shared" si="173"/>
        <v>0</v>
      </c>
      <c r="DP98" s="135"/>
      <c r="DQ98" s="141"/>
      <c r="DR98" s="133">
        <f t="shared" si="174"/>
        <v>0</v>
      </c>
      <c r="DS98" s="135"/>
      <c r="DT98" s="141"/>
      <c r="DU98" s="133">
        <f t="shared" si="175"/>
        <v>0</v>
      </c>
      <c r="DV98" s="135"/>
      <c r="DW98" s="141"/>
      <c r="DX98" s="133">
        <f t="shared" si="176"/>
        <v>0</v>
      </c>
      <c r="DY98" s="135"/>
      <c r="DZ98" s="141"/>
      <c r="EA98" s="133">
        <f t="shared" si="177"/>
        <v>0</v>
      </c>
      <c r="EB98" s="135"/>
      <c r="EC98" s="141"/>
      <c r="ED98" s="133">
        <f t="shared" si="178"/>
        <v>0</v>
      </c>
      <c r="EE98" s="135"/>
      <c r="EF98" s="141"/>
      <c r="EG98" s="133">
        <f t="shared" si="179"/>
        <v>0</v>
      </c>
      <c r="EH98" s="135"/>
      <c r="EI98" s="141"/>
      <c r="EJ98" s="133">
        <f t="shared" si="180"/>
        <v>0</v>
      </c>
      <c r="EK98" s="135"/>
      <c r="EL98" s="141"/>
      <c r="EM98" s="133">
        <f t="shared" si="181"/>
        <v>0</v>
      </c>
      <c r="EN98" s="135"/>
      <c r="EO98" s="141"/>
      <c r="EP98" s="133">
        <f t="shared" si="182"/>
        <v>0</v>
      </c>
      <c r="EQ98" s="135"/>
      <c r="ER98" s="141"/>
      <c r="ES98" s="133">
        <f t="shared" si="183"/>
        <v>0</v>
      </c>
      <c r="ET98" s="135"/>
      <c r="EU98" s="141"/>
      <c r="EV98" s="133">
        <f t="shared" si="184"/>
        <v>0</v>
      </c>
      <c r="EW98" s="135"/>
      <c r="EX98" s="141"/>
      <c r="EY98" s="133">
        <f t="shared" si="185"/>
        <v>0</v>
      </c>
      <c r="EZ98" s="135"/>
      <c r="FA98" s="141"/>
      <c r="FB98" s="133">
        <f t="shared" si="186"/>
        <v>0</v>
      </c>
      <c r="FC98" s="135"/>
    </row>
    <row r="99" spans="2:159" s="73" customFormat="1" ht="15" customHeight="1" x14ac:dyDescent="0.3">
      <c r="E99" s="156"/>
      <c r="F99" s="623"/>
      <c r="G99" s="166" t="s">
        <v>82</v>
      </c>
      <c r="H99" s="177" t="str">
        <f>Resultados!K65</f>
        <v>2D</v>
      </c>
      <c r="J99" s="146"/>
      <c r="K99" s="145">
        <f t="shared" si="137"/>
        <v>0</v>
      </c>
      <c r="M99" s="141"/>
      <c r="N99" s="133">
        <f t="shared" si="138"/>
        <v>0</v>
      </c>
      <c r="O99" s="135"/>
      <c r="P99" s="141"/>
      <c r="Q99" s="133">
        <f t="shared" si="139"/>
        <v>0</v>
      </c>
      <c r="R99" s="135"/>
      <c r="S99" s="141"/>
      <c r="T99" s="133">
        <f t="shared" si="140"/>
        <v>0</v>
      </c>
      <c r="U99" s="135"/>
      <c r="V99" s="141"/>
      <c r="W99" s="133">
        <f t="shared" si="141"/>
        <v>0</v>
      </c>
      <c r="X99" s="135"/>
      <c r="Y99" s="141"/>
      <c r="Z99" s="133">
        <f t="shared" si="142"/>
        <v>0</v>
      </c>
      <c r="AA99" s="135"/>
      <c r="AB99" s="141"/>
      <c r="AC99" s="133">
        <f t="shared" si="143"/>
        <v>0</v>
      </c>
      <c r="AD99" s="135"/>
      <c r="AE99" s="141"/>
      <c r="AF99" s="133">
        <f t="shared" si="144"/>
        <v>0</v>
      </c>
      <c r="AG99" s="135"/>
      <c r="AH99" s="141"/>
      <c r="AI99" s="133">
        <f t="shared" si="145"/>
        <v>0</v>
      </c>
      <c r="AJ99" s="135"/>
      <c r="AK99" s="141"/>
      <c r="AL99" s="133">
        <f t="shared" si="146"/>
        <v>0</v>
      </c>
      <c r="AM99" s="135"/>
      <c r="AN99" s="141"/>
      <c r="AO99" s="133">
        <f t="shared" si="147"/>
        <v>0</v>
      </c>
      <c r="AP99" s="135"/>
      <c r="AQ99" s="141"/>
      <c r="AR99" s="133">
        <f t="shared" si="148"/>
        <v>0</v>
      </c>
      <c r="AS99" s="135"/>
      <c r="AT99" s="141"/>
      <c r="AU99" s="133">
        <f t="shared" si="149"/>
        <v>0</v>
      </c>
      <c r="AV99" s="135"/>
      <c r="AW99" s="141"/>
      <c r="AX99" s="133">
        <f t="shared" si="150"/>
        <v>0</v>
      </c>
      <c r="AY99" s="135"/>
      <c r="AZ99" s="141"/>
      <c r="BA99" s="133">
        <f t="shared" si="151"/>
        <v>0</v>
      </c>
      <c r="BB99" s="135"/>
      <c r="BC99" s="141"/>
      <c r="BD99" s="133">
        <f t="shared" si="152"/>
        <v>0</v>
      </c>
      <c r="BE99" s="135"/>
      <c r="BF99" s="141"/>
      <c r="BG99" s="133">
        <f t="shared" si="153"/>
        <v>0</v>
      </c>
      <c r="BH99" s="135"/>
      <c r="BI99" s="141"/>
      <c r="BJ99" s="133">
        <f t="shared" si="154"/>
        <v>0</v>
      </c>
      <c r="BK99" s="135"/>
      <c r="BL99" s="141"/>
      <c r="BM99" s="133">
        <f t="shared" si="155"/>
        <v>0</v>
      </c>
      <c r="BN99" s="135"/>
      <c r="BO99" s="141"/>
      <c r="BP99" s="133">
        <f t="shared" si="156"/>
        <v>0</v>
      </c>
      <c r="BQ99" s="135"/>
      <c r="BR99" s="141"/>
      <c r="BS99" s="133">
        <f t="shared" si="157"/>
        <v>0</v>
      </c>
      <c r="BT99" s="135"/>
      <c r="BU99" s="141"/>
      <c r="BV99" s="133">
        <f t="shared" si="158"/>
        <v>0</v>
      </c>
      <c r="BW99" s="135"/>
      <c r="BX99" s="141"/>
      <c r="BY99" s="133">
        <f t="shared" si="159"/>
        <v>0</v>
      </c>
      <c r="BZ99" s="135"/>
      <c r="CA99" s="141"/>
      <c r="CB99" s="133">
        <f t="shared" si="160"/>
        <v>0</v>
      </c>
      <c r="CC99" s="135"/>
      <c r="CD99" s="141"/>
      <c r="CE99" s="133">
        <f t="shared" si="161"/>
        <v>0</v>
      </c>
      <c r="CF99" s="135"/>
      <c r="CG99" s="141"/>
      <c r="CH99" s="133">
        <f t="shared" si="162"/>
        <v>0</v>
      </c>
      <c r="CI99" s="135"/>
      <c r="CJ99" s="141"/>
      <c r="CK99" s="133">
        <f t="shared" si="163"/>
        <v>0</v>
      </c>
      <c r="CL99" s="135"/>
      <c r="CM99" s="141"/>
      <c r="CN99" s="133">
        <f t="shared" si="164"/>
        <v>0</v>
      </c>
      <c r="CO99" s="135"/>
      <c r="CP99" s="141"/>
      <c r="CQ99" s="133">
        <f t="shared" si="165"/>
        <v>0</v>
      </c>
      <c r="CR99" s="135"/>
      <c r="CS99" s="141"/>
      <c r="CT99" s="133">
        <f t="shared" si="166"/>
        <v>0</v>
      </c>
      <c r="CU99" s="135"/>
      <c r="CV99" s="141"/>
      <c r="CW99" s="133">
        <f t="shared" si="167"/>
        <v>0</v>
      </c>
      <c r="CX99" s="135"/>
      <c r="CY99" s="141"/>
      <c r="CZ99" s="133">
        <f t="shared" si="168"/>
        <v>0</v>
      </c>
      <c r="DA99" s="135"/>
      <c r="DB99" s="141"/>
      <c r="DC99" s="133">
        <f t="shared" si="169"/>
        <v>0</v>
      </c>
      <c r="DD99" s="135"/>
      <c r="DE99" s="141"/>
      <c r="DF99" s="133">
        <f t="shared" si="170"/>
        <v>0</v>
      </c>
      <c r="DG99" s="135"/>
      <c r="DH99" s="141"/>
      <c r="DI99" s="133">
        <f t="shared" si="171"/>
        <v>0</v>
      </c>
      <c r="DJ99" s="135"/>
      <c r="DK99" s="141"/>
      <c r="DL99" s="133">
        <f t="shared" si="172"/>
        <v>0</v>
      </c>
      <c r="DM99" s="135"/>
      <c r="DN99" s="141"/>
      <c r="DO99" s="133">
        <f t="shared" si="173"/>
        <v>0</v>
      </c>
      <c r="DP99" s="135"/>
      <c r="DQ99" s="141"/>
      <c r="DR99" s="133">
        <f t="shared" si="174"/>
        <v>0</v>
      </c>
      <c r="DS99" s="135"/>
      <c r="DT99" s="141"/>
      <c r="DU99" s="133">
        <f t="shared" si="175"/>
        <v>0</v>
      </c>
      <c r="DV99" s="135"/>
      <c r="DW99" s="141"/>
      <c r="DX99" s="133">
        <f t="shared" si="176"/>
        <v>0</v>
      </c>
      <c r="DY99" s="135"/>
      <c r="DZ99" s="141"/>
      <c r="EA99" s="133">
        <f t="shared" si="177"/>
        <v>0</v>
      </c>
      <c r="EB99" s="135"/>
      <c r="EC99" s="141"/>
      <c r="ED99" s="133">
        <f t="shared" si="178"/>
        <v>0</v>
      </c>
      <c r="EE99" s="135"/>
      <c r="EF99" s="141"/>
      <c r="EG99" s="133">
        <f t="shared" si="179"/>
        <v>0</v>
      </c>
      <c r="EH99" s="135"/>
      <c r="EI99" s="141"/>
      <c r="EJ99" s="133">
        <f t="shared" si="180"/>
        <v>0</v>
      </c>
      <c r="EK99" s="135"/>
      <c r="EL99" s="141"/>
      <c r="EM99" s="133">
        <f t="shared" si="181"/>
        <v>0</v>
      </c>
      <c r="EN99" s="135"/>
      <c r="EO99" s="141"/>
      <c r="EP99" s="133">
        <f t="shared" si="182"/>
        <v>0</v>
      </c>
      <c r="EQ99" s="135"/>
      <c r="ER99" s="141"/>
      <c r="ES99" s="133">
        <f t="shared" si="183"/>
        <v>0</v>
      </c>
      <c r="ET99" s="135"/>
      <c r="EU99" s="141"/>
      <c r="EV99" s="133">
        <f t="shared" si="184"/>
        <v>0</v>
      </c>
      <c r="EW99" s="135"/>
      <c r="EX99" s="141"/>
      <c r="EY99" s="133">
        <f t="shared" si="185"/>
        <v>0</v>
      </c>
      <c r="EZ99" s="135"/>
      <c r="FA99" s="141"/>
      <c r="FB99" s="133">
        <f t="shared" si="186"/>
        <v>0</v>
      </c>
      <c r="FC99" s="135"/>
    </row>
    <row r="100" spans="2:159" s="73" customFormat="1" ht="15" customHeight="1" x14ac:dyDescent="0.3">
      <c r="E100" s="156"/>
      <c r="F100" s="623"/>
      <c r="G100" s="166" t="s">
        <v>82</v>
      </c>
      <c r="H100" s="177" t="str">
        <f>Resultados!K66</f>
        <v>2A</v>
      </c>
      <c r="J100" s="146"/>
      <c r="K100" s="145">
        <f t="shared" si="137"/>
        <v>0</v>
      </c>
      <c r="M100" s="141"/>
      <c r="N100" s="133">
        <f t="shared" si="138"/>
        <v>0</v>
      </c>
      <c r="O100" s="135"/>
      <c r="P100" s="141"/>
      <c r="Q100" s="133">
        <f t="shared" si="139"/>
        <v>0</v>
      </c>
      <c r="R100" s="135"/>
      <c r="S100" s="141"/>
      <c r="T100" s="133">
        <f t="shared" si="140"/>
        <v>0</v>
      </c>
      <c r="U100" s="135"/>
      <c r="V100" s="141"/>
      <c r="W100" s="133">
        <f t="shared" si="141"/>
        <v>0</v>
      </c>
      <c r="X100" s="135"/>
      <c r="Y100" s="141"/>
      <c r="Z100" s="133">
        <f t="shared" si="142"/>
        <v>0</v>
      </c>
      <c r="AA100" s="135"/>
      <c r="AB100" s="141"/>
      <c r="AC100" s="133">
        <f t="shared" si="143"/>
        <v>0</v>
      </c>
      <c r="AD100" s="135"/>
      <c r="AE100" s="141"/>
      <c r="AF100" s="133">
        <f t="shared" si="144"/>
        <v>0</v>
      </c>
      <c r="AG100" s="135"/>
      <c r="AH100" s="141"/>
      <c r="AI100" s="133">
        <f t="shared" si="145"/>
        <v>0</v>
      </c>
      <c r="AJ100" s="135"/>
      <c r="AK100" s="141"/>
      <c r="AL100" s="133">
        <f t="shared" si="146"/>
        <v>0</v>
      </c>
      <c r="AM100" s="135"/>
      <c r="AN100" s="141"/>
      <c r="AO100" s="133">
        <f t="shared" si="147"/>
        <v>0</v>
      </c>
      <c r="AP100" s="135"/>
      <c r="AQ100" s="141"/>
      <c r="AR100" s="133">
        <f t="shared" si="148"/>
        <v>0</v>
      </c>
      <c r="AS100" s="135"/>
      <c r="AT100" s="141"/>
      <c r="AU100" s="133">
        <f t="shared" si="149"/>
        <v>0</v>
      </c>
      <c r="AV100" s="135"/>
      <c r="AW100" s="141"/>
      <c r="AX100" s="133">
        <f t="shared" si="150"/>
        <v>0</v>
      </c>
      <c r="AY100" s="135"/>
      <c r="AZ100" s="141"/>
      <c r="BA100" s="133">
        <f t="shared" si="151"/>
        <v>0</v>
      </c>
      <c r="BB100" s="135"/>
      <c r="BC100" s="141"/>
      <c r="BD100" s="133">
        <f t="shared" si="152"/>
        <v>0</v>
      </c>
      <c r="BE100" s="135"/>
      <c r="BF100" s="141"/>
      <c r="BG100" s="133">
        <f t="shared" si="153"/>
        <v>0</v>
      </c>
      <c r="BH100" s="135"/>
      <c r="BI100" s="141"/>
      <c r="BJ100" s="133">
        <f t="shared" si="154"/>
        <v>0</v>
      </c>
      <c r="BK100" s="135"/>
      <c r="BL100" s="141"/>
      <c r="BM100" s="133">
        <f t="shared" si="155"/>
        <v>0</v>
      </c>
      <c r="BN100" s="135"/>
      <c r="BO100" s="141"/>
      <c r="BP100" s="133">
        <f t="shared" si="156"/>
        <v>0</v>
      </c>
      <c r="BQ100" s="135"/>
      <c r="BR100" s="141"/>
      <c r="BS100" s="133">
        <f t="shared" si="157"/>
        <v>0</v>
      </c>
      <c r="BT100" s="135"/>
      <c r="BU100" s="141"/>
      <c r="BV100" s="133">
        <f t="shared" si="158"/>
        <v>0</v>
      </c>
      <c r="BW100" s="135"/>
      <c r="BX100" s="141"/>
      <c r="BY100" s="133">
        <f t="shared" si="159"/>
        <v>0</v>
      </c>
      <c r="BZ100" s="135"/>
      <c r="CA100" s="141"/>
      <c r="CB100" s="133">
        <f t="shared" si="160"/>
        <v>0</v>
      </c>
      <c r="CC100" s="135"/>
      <c r="CD100" s="141"/>
      <c r="CE100" s="133">
        <f t="shared" si="161"/>
        <v>0</v>
      </c>
      <c r="CF100" s="135"/>
      <c r="CG100" s="141"/>
      <c r="CH100" s="133">
        <f t="shared" si="162"/>
        <v>0</v>
      </c>
      <c r="CI100" s="135"/>
      <c r="CJ100" s="141"/>
      <c r="CK100" s="133">
        <f t="shared" si="163"/>
        <v>0</v>
      </c>
      <c r="CL100" s="135"/>
      <c r="CM100" s="141"/>
      <c r="CN100" s="133">
        <f t="shared" si="164"/>
        <v>0</v>
      </c>
      <c r="CO100" s="135"/>
      <c r="CP100" s="141"/>
      <c r="CQ100" s="133">
        <f t="shared" si="165"/>
        <v>0</v>
      </c>
      <c r="CR100" s="135"/>
      <c r="CS100" s="141"/>
      <c r="CT100" s="133">
        <f t="shared" si="166"/>
        <v>0</v>
      </c>
      <c r="CU100" s="135"/>
      <c r="CV100" s="141"/>
      <c r="CW100" s="133">
        <f t="shared" si="167"/>
        <v>0</v>
      </c>
      <c r="CX100" s="135"/>
      <c r="CY100" s="141"/>
      <c r="CZ100" s="133">
        <f t="shared" si="168"/>
        <v>0</v>
      </c>
      <c r="DA100" s="135"/>
      <c r="DB100" s="141"/>
      <c r="DC100" s="133">
        <f t="shared" si="169"/>
        <v>0</v>
      </c>
      <c r="DD100" s="135"/>
      <c r="DE100" s="141"/>
      <c r="DF100" s="133">
        <f t="shared" si="170"/>
        <v>0</v>
      </c>
      <c r="DG100" s="135"/>
      <c r="DH100" s="141"/>
      <c r="DI100" s="133">
        <f t="shared" si="171"/>
        <v>0</v>
      </c>
      <c r="DJ100" s="135"/>
      <c r="DK100" s="141"/>
      <c r="DL100" s="133">
        <f t="shared" si="172"/>
        <v>0</v>
      </c>
      <c r="DM100" s="135"/>
      <c r="DN100" s="141"/>
      <c r="DO100" s="133">
        <f t="shared" si="173"/>
        <v>0</v>
      </c>
      <c r="DP100" s="135"/>
      <c r="DQ100" s="141"/>
      <c r="DR100" s="133">
        <f t="shared" si="174"/>
        <v>0</v>
      </c>
      <c r="DS100" s="135"/>
      <c r="DT100" s="141"/>
      <c r="DU100" s="133">
        <f t="shared" si="175"/>
        <v>0</v>
      </c>
      <c r="DV100" s="135"/>
      <c r="DW100" s="141"/>
      <c r="DX100" s="133">
        <f t="shared" si="176"/>
        <v>0</v>
      </c>
      <c r="DY100" s="135"/>
      <c r="DZ100" s="141"/>
      <c r="EA100" s="133">
        <f t="shared" si="177"/>
        <v>0</v>
      </c>
      <c r="EB100" s="135"/>
      <c r="EC100" s="141"/>
      <c r="ED100" s="133">
        <f t="shared" si="178"/>
        <v>0</v>
      </c>
      <c r="EE100" s="135"/>
      <c r="EF100" s="141"/>
      <c r="EG100" s="133">
        <f t="shared" si="179"/>
        <v>0</v>
      </c>
      <c r="EH100" s="135"/>
      <c r="EI100" s="141"/>
      <c r="EJ100" s="133">
        <f t="shared" si="180"/>
        <v>0</v>
      </c>
      <c r="EK100" s="135"/>
      <c r="EL100" s="141"/>
      <c r="EM100" s="133">
        <f t="shared" si="181"/>
        <v>0</v>
      </c>
      <c r="EN100" s="135"/>
      <c r="EO100" s="141"/>
      <c r="EP100" s="133">
        <f t="shared" si="182"/>
        <v>0</v>
      </c>
      <c r="EQ100" s="135"/>
      <c r="ER100" s="141"/>
      <c r="ES100" s="133">
        <f t="shared" si="183"/>
        <v>0</v>
      </c>
      <c r="ET100" s="135"/>
      <c r="EU100" s="141"/>
      <c r="EV100" s="133">
        <f t="shared" si="184"/>
        <v>0</v>
      </c>
      <c r="EW100" s="135"/>
      <c r="EX100" s="141"/>
      <c r="EY100" s="133">
        <f t="shared" si="185"/>
        <v>0</v>
      </c>
      <c r="EZ100" s="135"/>
      <c r="FA100" s="141"/>
      <c r="FB100" s="133">
        <f t="shared" si="186"/>
        <v>0</v>
      </c>
      <c r="FC100" s="135"/>
    </row>
    <row r="101" spans="2:159" s="73" customFormat="1" ht="15" customHeight="1" x14ac:dyDescent="0.3">
      <c r="E101" s="156"/>
      <c r="F101" s="623"/>
      <c r="G101" s="166" t="s">
        <v>82</v>
      </c>
      <c r="H101" s="177" t="str">
        <f>Resultados!K67</f>
        <v>2C</v>
      </c>
      <c r="J101" s="146"/>
      <c r="K101" s="145">
        <f t="shared" si="137"/>
        <v>0</v>
      </c>
      <c r="M101" s="141"/>
      <c r="N101" s="133">
        <f t="shared" si="138"/>
        <v>0</v>
      </c>
      <c r="O101" s="135"/>
      <c r="P101" s="141"/>
      <c r="Q101" s="133">
        <f t="shared" si="139"/>
        <v>0</v>
      </c>
      <c r="R101" s="135"/>
      <c r="S101" s="141"/>
      <c r="T101" s="133">
        <f t="shared" si="140"/>
        <v>0</v>
      </c>
      <c r="U101" s="135"/>
      <c r="V101" s="141"/>
      <c r="W101" s="133">
        <f t="shared" si="141"/>
        <v>0</v>
      </c>
      <c r="X101" s="135"/>
      <c r="Y101" s="141"/>
      <c r="Z101" s="133">
        <f t="shared" si="142"/>
        <v>0</v>
      </c>
      <c r="AA101" s="135"/>
      <c r="AB101" s="141"/>
      <c r="AC101" s="133">
        <f t="shared" si="143"/>
        <v>0</v>
      </c>
      <c r="AD101" s="135"/>
      <c r="AE101" s="141"/>
      <c r="AF101" s="133">
        <f t="shared" si="144"/>
        <v>0</v>
      </c>
      <c r="AG101" s="135"/>
      <c r="AH101" s="141"/>
      <c r="AI101" s="133">
        <f t="shared" si="145"/>
        <v>0</v>
      </c>
      <c r="AJ101" s="135"/>
      <c r="AK101" s="141"/>
      <c r="AL101" s="133">
        <f t="shared" si="146"/>
        <v>0</v>
      </c>
      <c r="AM101" s="135"/>
      <c r="AN101" s="141"/>
      <c r="AO101" s="133">
        <f t="shared" si="147"/>
        <v>0</v>
      </c>
      <c r="AP101" s="135"/>
      <c r="AQ101" s="141"/>
      <c r="AR101" s="133">
        <f t="shared" si="148"/>
        <v>0</v>
      </c>
      <c r="AS101" s="135"/>
      <c r="AT101" s="141"/>
      <c r="AU101" s="133">
        <f t="shared" si="149"/>
        <v>0</v>
      </c>
      <c r="AV101" s="135"/>
      <c r="AW101" s="141"/>
      <c r="AX101" s="133">
        <f t="shared" si="150"/>
        <v>0</v>
      </c>
      <c r="AY101" s="135"/>
      <c r="AZ101" s="141"/>
      <c r="BA101" s="133">
        <f t="shared" si="151"/>
        <v>0</v>
      </c>
      <c r="BB101" s="135"/>
      <c r="BC101" s="141"/>
      <c r="BD101" s="133">
        <f t="shared" si="152"/>
        <v>0</v>
      </c>
      <c r="BE101" s="135"/>
      <c r="BF101" s="141"/>
      <c r="BG101" s="133">
        <f t="shared" si="153"/>
        <v>0</v>
      </c>
      <c r="BH101" s="135"/>
      <c r="BI101" s="141"/>
      <c r="BJ101" s="133">
        <f t="shared" si="154"/>
        <v>0</v>
      </c>
      <c r="BK101" s="135"/>
      <c r="BL101" s="141"/>
      <c r="BM101" s="133">
        <f t="shared" si="155"/>
        <v>0</v>
      </c>
      <c r="BN101" s="135"/>
      <c r="BO101" s="141"/>
      <c r="BP101" s="133">
        <f t="shared" si="156"/>
        <v>0</v>
      </c>
      <c r="BQ101" s="135"/>
      <c r="BR101" s="141"/>
      <c r="BS101" s="133">
        <f t="shared" si="157"/>
        <v>0</v>
      </c>
      <c r="BT101" s="135"/>
      <c r="BU101" s="141"/>
      <c r="BV101" s="133">
        <f t="shared" si="158"/>
        <v>0</v>
      </c>
      <c r="BW101" s="135"/>
      <c r="BX101" s="141"/>
      <c r="BY101" s="133">
        <f t="shared" si="159"/>
        <v>0</v>
      </c>
      <c r="BZ101" s="135"/>
      <c r="CA101" s="141"/>
      <c r="CB101" s="133">
        <f t="shared" si="160"/>
        <v>0</v>
      </c>
      <c r="CC101" s="135"/>
      <c r="CD101" s="141"/>
      <c r="CE101" s="133">
        <f t="shared" si="161"/>
        <v>0</v>
      </c>
      <c r="CF101" s="135"/>
      <c r="CG101" s="141"/>
      <c r="CH101" s="133">
        <f t="shared" si="162"/>
        <v>0</v>
      </c>
      <c r="CI101" s="135"/>
      <c r="CJ101" s="141"/>
      <c r="CK101" s="133">
        <f t="shared" si="163"/>
        <v>0</v>
      </c>
      <c r="CL101" s="135"/>
      <c r="CM101" s="141"/>
      <c r="CN101" s="133">
        <f t="shared" si="164"/>
        <v>0</v>
      </c>
      <c r="CO101" s="135"/>
      <c r="CP101" s="141"/>
      <c r="CQ101" s="133">
        <f t="shared" si="165"/>
        <v>0</v>
      </c>
      <c r="CR101" s="135"/>
      <c r="CS101" s="141"/>
      <c r="CT101" s="133">
        <f t="shared" si="166"/>
        <v>0</v>
      </c>
      <c r="CU101" s="135"/>
      <c r="CV101" s="141"/>
      <c r="CW101" s="133">
        <f t="shared" si="167"/>
        <v>0</v>
      </c>
      <c r="CX101" s="135"/>
      <c r="CY101" s="141"/>
      <c r="CZ101" s="133">
        <f t="shared" si="168"/>
        <v>0</v>
      </c>
      <c r="DA101" s="135"/>
      <c r="DB101" s="141"/>
      <c r="DC101" s="133">
        <f t="shared" si="169"/>
        <v>0</v>
      </c>
      <c r="DD101" s="135"/>
      <c r="DE101" s="141"/>
      <c r="DF101" s="133">
        <f t="shared" si="170"/>
        <v>0</v>
      </c>
      <c r="DG101" s="135"/>
      <c r="DH101" s="141"/>
      <c r="DI101" s="133">
        <f t="shared" si="171"/>
        <v>0</v>
      </c>
      <c r="DJ101" s="135"/>
      <c r="DK101" s="141"/>
      <c r="DL101" s="133">
        <f t="shared" si="172"/>
        <v>0</v>
      </c>
      <c r="DM101" s="135"/>
      <c r="DN101" s="141"/>
      <c r="DO101" s="133">
        <f t="shared" si="173"/>
        <v>0</v>
      </c>
      <c r="DP101" s="135"/>
      <c r="DQ101" s="141"/>
      <c r="DR101" s="133">
        <f t="shared" si="174"/>
        <v>0</v>
      </c>
      <c r="DS101" s="135"/>
      <c r="DT101" s="141"/>
      <c r="DU101" s="133">
        <f t="shared" si="175"/>
        <v>0</v>
      </c>
      <c r="DV101" s="135"/>
      <c r="DW101" s="141"/>
      <c r="DX101" s="133">
        <f t="shared" si="176"/>
        <v>0</v>
      </c>
      <c r="DY101" s="135"/>
      <c r="DZ101" s="141"/>
      <c r="EA101" s="133">
        <f t="shared" si="177"/>
        <v>0</v>
      </c>
      <c r="EB101" s="135"/>
      <c r="EC101" s="141"/>
      <c r="ED101" s="133">
        <f t="shared" si="178"/>
        <v>0</v>
      </c>
      <c r="EE101" s="135"/>
      <c r="EF101" s="141"/>
      <c r="EG101" s="133">
        <f t="shared" si="179"/>
        <v>0</v>
      </c>
      <c r="EH101" s="135"/>
      <c r="EI101" s="141"/>
      <c r="EJ101" s="133">
        <f t="shared" si="180"/>
        <v>0</v>
      </c>
      <c r="EK101" s="135"/>
      <c r="EL101" s="141"/>
      <c r="EM101" s="133">
        <f t="shared" si="181"/>
        <v>0</v>
      </c>
      <c r="EN101" s="135"/>
      <c r="EO101" s="141"/>
      <c r="EP101" s="133">
        <f t="shared" si="182"/>
        <v>0</v>
      </c>
      <c r="EQ101" s="135"/>
      <c r="ER101" s="141"/>
      <c r="ES101" s="133">
        <f t="shared" si="183"/>
        <v>0</v>
      </c>
      <c r="ET101" s="135"/>
      <c r="EU101" s="141"/>
      <c r="EV101" s="133">
        <f t="shared" si="184"/>
        <v>0</v>
      </c>
      <c r="EW101" s="135"/>
      <c r="EX101" s="141"/>
      <c r="EY101" s="133">
        <f t="shared" si="185"/>
        <v>0</v>
      </c>
      <c r="EZ101" s="135"/>
      <c r="FA101" s="141"/>
      <c r="FB101" s="133">
        <f t="shared" si="186"/>
        <v>0</v>
      </c>
      <c r="FC101" s="135"/>
    </row>
    <row r="102" spans="2:159" s="73" customFormat="1" ht="15" customHeight="1" x14ac:dyDescent="0.3">
      <c r="E102" s="156"/>
      <c r="F102" s="623"/>
      <c r="G102" s="166" t="s">
        <v>82</v>
      </c>
      <c r="H102" s="177" t="str">
        <f>Resultados!K68</f>
        <v>2F</v>
      </c>
      <c r="J102" s="146"/>
      <c r="K102" s="145">
        <f t="shared" si="137"/>
        <v>0</v>
      </c>
      <c r="M102" s="141"/>
      <c r="N102" s="133">
        <f t="shared" si="138"/>
        <v>0</v>
      </c>
      <c r="O102" s="135"/>
      <c r="P102" s="141"/>
      <c r="Q102" s="133">
        <f t="shared" si="139"/>
        <v>0</v>
      </c>
      <c r="R102" s="135"/>
      <c r="S102" s="141"/>
      <c r="T102" s="133">
        <f t="shared" si="140"/>
        <v>0</v>
      </c>
      <c r="U102" s="135"/>
      <c r="V102" s="141"/>
      <c r="W102" s="133">
        <f t="shared" si="141"/>
        <v>0</v>
      </c>
      <c r="X102" s="135"/>
      <c r="Y102" s="141"/>
      <c r="Z102" s="133">
        <f t="shared" si="142"/>
        <v>0</v>
      </c>
      <c r="AA102" s="135"/>
      <c r="AB102" s="141"/>
      <c r="AC102" s="133">
        <f t="shared" si="143"/>
        <v>0</v>
      </c>
      <c r="AD102" s="135"/>
      <c r="AE102" s="141"/>
      <c r="AF102" s="133">
        <f t="shared" si="144"/>
        <v>0</v>
      </c>
      <c r="AG102" s="135"/>
      <c r="AH102" s="141"/>
      <c r="AI102" s="133">
        <f t="shared" si="145"/>
        <v>0</v>
      </c>
      <c r="AJ102" s="135"/>
      <c r="AK102" s="141"/>
      <c r="AL102" s="133">
        <f t="shared" si="146"/>
        <v>0</v>
      </c>
      <c r="AM102" s="135"/>
      <c r="AN102" s="141"/>
      <c r="AO102" s="133">
        <f t="shared" si="147"/>
        <v>0</v>
      </c>
      <c r="AP102" s="135"/>
      <c r="AQ102" s="141"/>
      <c r="AR102" s="133">
        <f t="shared" si="148"/>
        <v>0</v>
      </c>
      <c r="AS102" s="135"/>
      <c r="AT102" s="141"/>
      <c r="AU102" s="133">
        <f t="shared" si="149"/>
        <v>0</v>
      </c>
      <c r="AV102" s="135"/>
      <c r="AW102" s="141"/>
      <c r="AX102" s="133">
        <f t="shared" si="150"/>
        <v>0</v>
      </c>
      <c r="AY102" s="135"/>
      <c r="AZ102" s="141"/>
      <c r="BA102" s="133">
        <f t="shared" si="151"/>
        <v>0</v>
      </c>
      <c r="BB102" s="135"/>
      <c r="BC102" s="141"/>
      <c r="BD102" s="133">
        <f t="shared" si="152"/>
        <v>0</v>
      </c>
      <c r="BE102" s="135"/>
      <c r="BF102" s="141"/>
      <c r="BG102" s="133">
        <f t="shared" si="153"/>
        <v>0</v>
      </c>
      <c r="BH102" s="135"/>
      <c r="BI102" s="141"/>
      <c r="BJ102" s="133">
        <f t="shared" si="154"/>
        <v>0</v>
      </c>
      <c r="BK102" s="135"/>
      <c r="BL102" s="141"/>
      <c r="BM102" s="133">
        <f t="shared" si="155"/>
        <v>0</v>
      </c>
      <c r="BN102" s="135"/>
      <c r="BO102" s="141"/>
      <c r="BP102" s="133">
        <f t="shared" si="156"/>
        <v>0</v>
      </c>
      <c r="BQ102" s="135"/>
      <c r="BR102" s="141"/>
      <c r="BS102" s="133">
        <f t="shared" si="157"/>
        <v>0</v>
      </c>
      <c r="BT102" s="135"/>
      <c r="BU102" s="141"/>
      <c r="BV102" s="133">
        <f t="shared" si="158"/>
        <v>0</v>
      </c>
      <c r="BW102" s="135"/>
      <c r="BX102" s="141"/>
      <c r="BY102" s="133">
        <f t="shared" si="159"/>
        <v>0</v>
      </c>
      <c r="BZ102" s="135"/>
      <c r="CA102" s="141"/>
      <c r="CB102" s="133">
        <f t="shared" si="160"/>
        <v>0</v>
      </c>
      <c r="CC102" s="135"/>
      <c r="CD102" s="141"/>
      <c r="CE102" s="133">
        <f t="shared" si="161"/>
        <v>0</v>
      </c>
      <c r="CF102" s="135"/>
      <c r="CG102" s="141"/>
      <c r="CH102" s="133">
        <f t="shared" si="162"/>
        <v>0</v>
      </c>
      <c r="CI102" s="135"/>
      <c r="CJ102" s="141"/>
      <c r="CK102" s="133">
        <f t="shared" si="163"/>
        <v>0</v>
      </c>
      <c r="CL102" s="135"/>
      <c r="CM102" s="141"/>
      <c r="CN102" s="133">
        <f t="shared" si="164"/>
        <v>0</v>
      </c>
      <c r="CO102" s="135"/>
      <c r="CP102" s="141"/>
      <c r="CQ102" s="133">
        <f t="shared" si="165"/>
        <v>0</v>
      </c>
      <c r="CR102" s="135"/>
      <c r="CS102" s="141"/>
      <c r="CT102" s="133">
        <f t="shared" si="166"/>
        <v>0</v>
      </c>
      <c r="CU102" s="135"/>
      <c r="CV102" s="141"/>
      <c r="CW102" s="133">
        <f t="shared" si="167"/>
        <v>0</v>
      </c>
      <c r="CX102" s="135"/>
      <c r="CY102" s="141"/>
      <c r="CZ102" s="133">
        <f t="shared" si="168"/>
        <v>0</v>
      </c>
      <c r="DA102" s="135"/>
      <c r="DB102" s="141"/>
      <c r="DC102" s="133">
        <f t="shared" si="169"/>
        <v>0</v>
      </c>
      <c r="DD102" s="135"/>
      <c r="DE102" s="141"/>
      <c r="DF102" s="133">
        <f t="shared" si="170"/>
        <v>0</v>
      </c>
      <c r="DG102" s="135"/>
      <c r="DH102" s="141"/>
      <c r="DI102" s="133">
        <f t="shared" si="171"/>
        <v>0</v>
      </c>
      <c r="DJ102" s="135"/>
      <c r="DK102" s="141"/>
      <c r="DL102" s="133">
        <f t="shared" si="172"/>
        <v>0</v>
      </c>
      <c r="DM102" s="135"/>
      <c r="DN102" s="141"/>
      <c r="DO102" s="133">
        <f t="shared" si="173"/>
        <v>0</v>
      </c>
      <c r="DP102" s="135"/>
      <c r="DQ102" s="141"/>
      <c r="DR102" s="133">
        <f t="shared" si="174"/>
        <v>0</v>
      </c>
      <c r="DS102" s="135"/>
      <c r="DT102" s="141"/>
      <c r="DU102" s="133">
        <f t="shared" si="175"/>
        <v>0</v>
      </c>
      <c r="DV102" s="135"/>
      <c r="DW102" s="141"/>
      <c r="DX102" s="133">
        <f t="shared" si="176"/>
        <v>0</v>
      </c>
      <c r="DY102" s="135"/>
      <c r="DZ102" s="141"/>
      <c r="EA102" s="133">
        <f t="shared" si="177"/>
        <v>0</v>
      </c>
      <c r="EB102" s="135"/>
      <c r="EC102" s="141"/>
      <c r="ED102" s="133">
        <f t="shared" si="178"/>
        <v>0</v>
      </c>
      <c r="EE102" s="135"/>
      <c r="EF102" s="141"/>
      <c r="EG102" s="133">
        <f t="shared" si="179"/>
        <v>0</v>
      </c>
      <c r="EH102" s="135"/>
      <c r="EI102" s="141"/>
      <c r="EJ102" s="133">
        <f t="shared" si="180"/>
        <v>0</v>
      </c>
      <c r="EK102" s="135"/>
      <c r="EL102" s="141"/>
      <c r="EM102" s="133">
        <f t="shared" si="181"/>
        <v>0</v>
      </c>
      <c r="EN102" s="135"/>
      <c r="EO102" s="141"/>
      <c r="EP102" s="133">
        <f t="shared" si="182"/>
        <v>0</v>
      </c>
      <c r="EQ102" s="135"/>
      <c r="ER102" s="141"/>
      <c r="ES102" s="133">
        <f t="shared" si="183"/>
        <v>0</v>
      </c>
      <c r="ET102" s="135"/>
      <c r="EU102" s="141"/>
      <c r="EV102" s="133">
        <f t="shared" si="184"/>
        <v>0</v>
      </c>
      <c r="EW102" s="135"/>
      <c r="EX102" s="141"/>
      <c r="EY102" s="133">
        <f t="shared" si="185"/>
        <v>0</v>
      </c>
      <c r="EZ102" s="135"/>
      <c r="FA102" s="141"/>
      <c r="FB102" s="133">
        <f t="shared" si="186"/>
        <v>0</v>
      </c>
      <c r="FC102" s="135"/>
    </row>
    <row r="103" spans="2:159" s="73" customFormat="1" ht="15" customHeight="1" x14ac:dyDescent="0.3">
      <c r="E103" s="156"/>
      <c r="F103" s="623"/>
      <c r="G103" s="166" t="s">
        <v>82</v>
      </c>
      <c r="H103" s="177" t="str">
        <f>Resultados!K69</f>
        <v>2H</v>
      </c>
      <c r="J103" s="146"/>
      <c r="K103" s="145">
        <f t="shared" si="137"/>
        <v>0</v>
      </c>
      <c r="M103" s="141"/>
      <c r="N103" s="133">
        <f t="shared" si="138"/>
        <v>0</v>
      </c>
      <c r="O103" s="135"/>
      <c r="P103" s="141"/>
      <c r="Q103" s="133">
        <f t="shared" si="139"/>
        <v>0</v>
      </c>
      <c r="R103" s="135"/>
      <c r="S103" s="141"/>
      <c r="T103" s="133">
        <f t="shared" si="140"/>
        <v>0</v>
      </c>
      <c r="U103" s="135"/>
      <c r="V103" s="141"/>
      <c r="W103" s="133">
        <f t="shared" si="141"/>
        <v>0</v>
      </c>
      <c r="X103" s="135"/>
      <c r="Y103" s="141"/>
      <c r="Z103" s="133">
        <f t="shared" si="142"/>
        <v>0</v>
      </c>
      <c r="AA103" s="135"/>
      <c r="AB103" s="141"/>
      <c r="AC103" s="133">
        <f t="shared" si="143"/>
        <v>0</v>
      </c>
      <c r="AD103" s="135"/>
      <c r="AE103" s="141"/>
      <c r="AF103" s="133">
        <f t="shared" si="144"/>
        <v>0</v>
      </c>
      <c r="AG103" s="135"/>
      <c r="AH103" s="141"/>
      <c r="AI103" s="133">
        <f t="shared" si="145"/>
        <v>0</v>
      </c>
      <c r="AJ103" s="135"/>
      <c r="AK103" s="141"/>
      <c r="AL103" s="133">
        <f t="shared" si="146"/>
        <v>0</v>
      </c>
      <c r="AM103" s="135"/>
      <c r="AN103" s="141"/>
      <c r="AO103" s="133">
        <f t="shared" si="147"/>
        <v>0</v>
      </c>
      <c r="AP103" s="135"/>
      <c r="AQ103" s="141"/>
      <c r="AR103" s="133">
        <f t="shared" si="148"/>
        <v>0</v>
      </c>
      <c r="AS103" s="135"/>
      <c r="AT103" s="141"/>
      <c r="AU103" s="133">
        <f t="shared" si="149"/>
        <v>0</v>
      </c>
      <c r="AV103" s="135"/>
      <c r="AW103" s="141"/>
      <c r="AX103" s="133">
        <f t="shared" si="150"/>
        <v>0</v>
      </c>
      <c r="AY103" s="135"/>
      <c r="AZ103" s="141"/>
      <c r="BA103" s="133">
        <f t="shared" si="151"/>
        <v>0</v>
      </c>
      <c r="BB103" s="135"/>
      <c r="BC103" s="141"/>
      <c r="BD103" s="133">
        <f t="shared" si="152"/>
        <v>0</v>
      </c>
      <c r="BE103" s="135"/>
      <c r="BF103" s="141"/>
      <c r="BG103" s="133">
        <f t="shared" si="153"/>
        <v>0</v>
      </c>
      <c r="BH103" s="135"/>
      <c r="BI103" s="141"/>
      <c r="BJ103" s="133">
        <f t="shared" si="154"/>
        <v>0</v>
      </c>
      <c r="BK103" s="135"/>
      <c r="BL103" s="141"/>
      <c r="BM103" s="133">
        <f t="shared" si="155"/>
        <v>0</v>
      </c>
      <c r="BN103" s="135"/>
      <c r="BO103" s="141"/>
      <c r="BP103" s="133">
        <f t="shared" si="156"/>
        <v>0</v>
      </c>
      <c r="BQ103" s="135"/>
      <c r="BR103" s="141"/>
      <c r="BS103" s="133">
        <f t="shared" si="157"/>
        <v>0</v>
      </c>
      <c r="BT103" s="135"/>
      <c r="BU103" s="141"/>
      <c r="BV103" s="133">
        <f t="shared" si="158"/>
        <v>0</v>
      </c>
      <c r="BW103" s="135"/>
      <c r="BX103" s="141"/>
      <c r="BY103" s="133">
        <f t="shared" si="159"/>
        <v>0</v>
      </c>
      <c r="BZ103" s="135"/>
      <c r="CA103" s="141"/>
      <c r="CB103" s="133">
        <f t="shared" si="160"/>
        <v>0</v>
      </c>
      <c r="CC103" s="135"/>
      <c r="CD103" s="141"/>
      <c r="CE103" s="133">
        <f t="shared" si="161"/>
        <v>0</v>
      </c>
      <c r="CF103" s="135"/>
      <c r="CG103" s="141"/>
      <c r="CH103" s="133">
        <f t="shared" si="162"/>
        <v>0</v>
      </c>
      <c r="CI103" s="135"/>
      <c r="CJ103" s="141"/>
      <c r="CK103" s="133">
        <f t="shared" si="163"/>
        <v>0</v>
      </c>
      <c r="CL103" s="135"/>
      <c r="CM103" s="141"/>
      <c r="CN103" s="133">
        <f t="shared" si="164"/>
        <v>0</v>
      </c>
      <c r="CO103" s="135"/>
      <c r="CP103" s="141"/>
      <c r="CQ103" s="133">
        <f t="shared" si="165"/>
        <v>0</v>
      </c>
      <c r="CR103" s="135"/>
      <c r="CS103" s="141"/>
      <c r="CT103" s="133">
        <f t="shared" si="166"/>
        <v>0</v>
      </c>
      <c r="CU103" s="135"/>
      <c r="CV103" s="141"/>
      <c r="CW103" s="133">
        <f t="shared" si="167"/>
        <v>0</v>
      </c>
      <c r="CX103" s="135"/>
      <c r="CY103" s="141"/>
      <c r="CZ103" s="133">
        <f t="shared" si="168"/>
        <v>0</v>
      </c>
      <c r="DA103" s="135"/>
      <c r="DB103" s="141"/>
      <c r="DC103" s="133">
        <f t="shared" si="169"/>
        <v>0</v>
      </c>
      <c r="DD103" s="135"/>
      <c r="DE103" s="141"/>
      <c r="DF103" s="133">
        <f t="shared" si="170"/>
        <v>0</v>
      </c>
      <c r="DG103" s="135"/>
      <c r="DH103" s="141"/>
      <c r="DI103" s="133">
        <f t="shared" si="171"/>
        <v>0</v>
      </c>
      <c r="DJ103" s="135"/>
      <c r="DK103" s="141"/>
      <c r="DL103" s="133">
        <f t="shared" si="172"/>
        <v>0</v>
      </c>
      <c r="DM103" s="135"/>
      <c r="DN103" s="141"/>
      <c r="DO103" s="133">
        <f t="shared" si="173"/>
        <v>0</v>
      </c>
      <c r="DP103" s="135"/>
      <c r="DQ103" s="141"/>
      <c r="DR103" s="133">
        <f t="shared" si="174"/>
        <v>0</v>
      </c>
      <c r="DS103" s="135"/>
      <c r="DT103" s="141"/>
      <c r="DU103" s="133">
        <f t="shared" si="175"/>
        <v>0</v>
      </c>
      <c r="DV103" s="135"/>
      <c r="DW103" s="141"/>
      <c r="DX103" s="133">
        <f t="shared" si="176"/>
        <v>0</v>
      </c>
      <c r="DY103" s="135"/>
      <c r="DZ103" s="141"/>
      <c r="EA103" s="133">
        <f t="shared" si="177"/>
        <v>0</v>
      </c>
      <c r="EB103" s="135"/>
      <c r="EC103" s="141"/>
      <c r="ED103" s="133">
        <f t="shared" si="178"/>
        <v>0</v>
      </c>
      <c r="EE103" s="135"/>
      <c r="EF103" s="141"/>
      <c r="EG103" s="133">
        <f t="shared" si="179"/>
        <v>0</v>
      </c>
      <c r="EH103" s="135"/>
      <c r="EI103" s="141"/>
      <c r="EJ103" s="133">
        <f t="shared" si="180"/>
        <v>0</v>
      </c>
      <c r="EK103" s="135"/>
      <c r="EL103" s="141"/>
      <c r="EM103" s="133">
        <f t="shared" si="181"/>
        <v>0</v>
      </c>
      <c r="EN103" s="135"/>
      <c r="EO103" s="141"/>
      <c r="EP103" s="133">
        <f t="shared" si="182"/>
        <v>0</v>
      </c>
      <c r="EQ103" s="135"/>
      <c r="ER103" s="141"/>
      <c r="ES103" s="133">
        <f t="shared" si="183"/>
        <v>0</v>
      </c>
      <c r="ET103" s="135"/>
      <c r="EU103" s="141"/>
      <c r="EV103" s="133">
        <f t="shared" si="184"/>
        <v>0</v>
      </c>
      <c r="EW103" s="135"/>
      <c r="EX103" s="141"/>
      <c r="EY103" s="133">
        <f t="shared" si="185"/>
        <v>0</v>
      </c>
      <c r="EZ103" s="135"/>
      <c r="FA103" s="141"/>
      <c r="FB103" s="133">
        <f t="shared" si="186"/>
        <v>0</v>
      </c>
      <c r="FC103" s="135"/>
    </row>
    <row r="104" spans="2:159" s="73" customFormat="1" ht="15" customHeight="1" x14ac:dyDescent="0.3">
      <c r="E104" s="156"/>
      <c r="F104" s="623"/>
      <c r="G104" s="166" t="s">
        <v>82</v>
      </c>
      <c r="H104" s="177" t="str">
        <f>Resultados!K70</f>
        <v>2E</v>
      </c>
      <c r="J104" s="146"/>
      <c r="K104" s="145">
        <f t="shared" si="137"/>
        <v>0</v>
      </c>
      <c r="M104" s="141"/>
      <c r="N104" s="133">
        <f t="shared" si="138"/>
        <v>0</v>
      </c>
      <c r="O104" s="135"/>
      <c r="P104" s="141"/>
      <c r="Q104" s="133">
        <f t="shared" si="139"/>
        <v>0</v>
      </c>
      <c r="R104" s="135"/>
      <c r="S104" s="141"/>
      <c r="T104" s="133">
        <f t="shared" si="140"/>
        <v>0</v>
      </c>
      <c r="U104" s="135"/>
      <c r="V104" s="141"/>
      <c r="W104" s="133">
        <f t="shared" si="141"/>
        <v>0</v>
      </c>
      <c r="X104" s="135"/>
      <c r="Y104" s="141"/>
      <c r="Z104" s="133">
        <f t="shared" si="142"/>
        <v>0</v>
      </c>
      <c r="AA104" s="135"/>
      <c r="AB104" s="141"/>
      <c r="AC104" s="133">
        <f t="shared" si="143"/>
        <v>0</v>
      </c>
      <c r="AD104" s="135"/>
      <c r="AE104" s="141"/>
      <c r="AF104" s="133">
        <f t="shared" si="144"/>
        <v>0</v>
      </c>
      <c r="AG104" s="135"/>
      <c r="AH104" s="141"/>
      <c r="AI104" s="133">
        <f t="shared" si="145"/>
        <v>0</v>
      </c>
      <c r="AJ104" s="135"/>
      <c r="AK104" s="141"/>
      <c r="AL104" s="133">
        <f t="shared" si="146"/>
        <v>0</v>
      </c>
      <c r="AM104" s="135"/>
      <c r="AN104" s="141"/>
      <c r="AO104" s="133">
        <f t="shared" si="147"/>
        <v>0</v>
      </c>
      <c r="AP104" s="135"/>
      <c r="AQ104" s="141"/>
      <c r="AR104" s="133">
        <f t="shared" si="148"/>
        <v>0</v>
      </c>
      <c r="AS104" s="135"/>
      <c r="AT104" s="141"/>
      <c r="AU104" s="133">
        <f t="shared" si="149"/>
        <v>0</v>
      </c>
      <c r="AV104" s="135"/>
      <c r="AW104" s="141"/>
      <c r="AX104" s="133">
        <f t="shared" si="150"/>
        <v>0</v>
      </c>
      <c r="AY104" s="135"/>
      <c r="AZ104" s="141"/>
      <c r="BA104" s="133">
        <f t="shared" si="151"/>
        <v>0</v>
      </c>
      <c r="BB104" s="135"/>
      <c r="BC104" s="141"/>
      <c r="BD104" s="133">
        <f t="shared" si="152"/>
        <v>0</v>
      </c>
      <c r="BE104" s="135"/>
      <c r="BF104" s="141"/>
      <c r="BG104" s="133">
        <f t="shared" si="153"/>
        <v>0</v>
      </c>
      <c r="BH104" s="135"/>
      <c r="BI104" s="141"/>
      <c r="BJ104" s="133">
        <f t="shared" si="154"/>
        <v>0</v>
      </c>
      <c r="BK104" s="135"/>
      <c r="BL104" s="141"/>
      <c r="BM104" s="133">
        <f t="shared" si="155"/>
        <v>0</v>
      </c>
      <c r="BN104" s="135"/>
      <c r="BO104" s="141"/>
      <c r="BP104" s="133">
        <f t="shared" si="156"/>
        <v>0</v>
      </c>
      <c r="BQ104" s="135"/>
      <c r="BR104" s="141"/>
      <c r="BS104" s="133">
        <f t="shared" si="157"/>
        <v>0</v>
      </c>
      <c r="BT104" s="135"/>
      <c r="BU104" s="141"/>
      <c r="BV104" s="133">
        <f t="shared" si="158"/>
        <v>0</v>
      </c>
      <c r="BW104" s="135"/>
      <c r="BX104" s="141"/>
      <c r="BY104" s="133">
        <f t="shared" si="159"/>
        <v>0</v>
      </c>
      <c r="BZ104" s="135"/>
      <c r="CA104" s="141"/>
      <c r="CB104" s="133">
        <f t="shared" si="160"/>
        <v>0</v>
      </c>
      <c r="CC104" s="135"/>
      <c r="CD104" s="141"/>
      <c r="CE104" s="133">
        <f t="shared" si="161"/>
        <v>0</v>
      </c>
      <c r="CF104" s="135"/>
      <c r="CG104" s="141"/>
      <c r="CH104" s="133">
        <f t="shared" si="162"/>
        <v>0</v>
      </c>
      <c r="CI104" s="135"/>
      <c r="CJ104" s="141"/>
      <c r="CK104" s="133">
        <f t="shared" si="163"/>
        <v>0</v>
      </c>
      <c r="CL104" s="135"/>
      <c r="CM104" s="141"/>
      <c r="CN104" s="133">
        <f t="shared" si="164"/>
        <v>0</v>
      </c>
      <c r="CO104" s="135"/>
      <c r="CP104" s="141"/>
      <c r="CQ104" s="133">
        <f t="shared" si="165"/>
        <v>0</v>
      </c>
      <c r="CR104" s="135"/>
      <c r="CS104" s="141"/>
      <c r="CT104" s="133">
        <f t="shared" si="166"/>
        <v>0</v>
      </c>
      <c r="CU104" s="135"/>
      <c r="CV104" s="141"/>
      <c r="CW104" s="133">
        <f t="shared" si="167"/>
        <v>0</v>
      </c>
      <c r="CX104" s="135"/>
      <c r="CY104" s="141"/>
      <c r="CZ104" s="133">
        <f t="shared" si="168"/>
        <v>0</v>
      </c>
      <c r="DA104" s="135"/>
      <c r="DB104" s="141"/>
      <c r="DC104" s="133">
        <f t="shared" si="169"/>
        <v>0</v>
      </c>
      <c r="DD104" s="135"/>
      <c r="DE104" s="141"/>
      <c r="DF104" s="133">
        <f t="shared" si="170"/>
        <v>0</v>
      </c>
      <c r="DG104" s="135"/>
      <c r="DH104" s="141"/>
      <c r="DI104" s="133">
        <f t="shared" si="171"/>
        <v>0</v>
      </c>
      <c r="DJ104" s="135"/>
      <c r="DK104" s="141"/>
      <c r="DL104" s="133">
        <f t="shared" si="172"/>
        <v>0</v>
      </c>
      <c r="DM104" s="135"/>
      <c r="DN104" s="141"/>
      <c r="DO104" s="133">
        <f t="shared" si="173"/>
        <v>0</v>
      </c>
      <c r="DP104" s="135"/>
      <c r="DQ104" s="141"/>
      <c r="DR104" s="133">
        <f t="shared" si="174"/>
        <v>0</v>
      </c>
      <c r="DS104" s="135"/>
      <c r="DT104" s="141"/>
      <c r="DU104" s="133">
        <f t="shared" si="175"/>
        <v>0</v>
      </c>
      <c r="DV104" s="135"/>
      <c r="DW104" s="141"/>
      <c r="DX104" s="133">
        <f t="shared" si="176"/>
        <v>0</v>
      </c>
      <c r="DY104" s="135"/>
      <c r="DZ104" s="141"/>
      <c r="EA104" s="133">
        <f t="shared" si="177"/>
        <v>0</v>
      </c>
      <c r="EB104" s="135"/>
      <c r="EC104" s="141"/>
      <c r="ED104" s="133">
        <f t="shared" si="178"/>
        <v>0</v>
      </c>
      <c r="EE104" s="135"/>
      <c r="EF104" s="141"/>
      <c r="EG104" s="133">
        <f t="shared" si="179"/>
        <v>0</v>
      </c>
      <c r="EH104" s="135"/>
      <c r="EI104" s="141"/>
      <c r="EJ104" s="133">
        <f t="shared" si="180"/>
        <v>0</v>
      </c>
      <c r="EK104" s="135"/>
      <c r="EL104" s="141"/>
      <c r="EM104" s="133">
        <f t="shared" si="181"/>
        <v>0</v>
      </c>
      <c r="EN104" s="135"/>
      <c r="EO104" s="141"/>
      <c r="EP104" s="133">
        <f t="shared" si="182"/>
        <v>0</v>
      </c>
      <c r="EQ104" s="135"/>
      <c r="ER104" s="141"/>
      <c r="ES104" s="133">
        <f t="shared" si="183"/>
        <v>0</v>
      </c>
      <c r="ET104" s="135"/>
      <c r="EU104" s="141"/>
      <c r="EV104" s="133">
        <f t="shared" si="184"/>
        <v>0</v>
      </c>
      <c r="EW104" s="135"/>
      <c r="EX104" s="141"/>
      <c r="EY104" s="133">
        <f t="shared" si="185"/>
        <v>0</v>
      </c>
      <c r="EZ104" s="135"/>
      <c r="FA104" s="141"/>
      <c r="FB104" s="133">
        <f t="shared" si="186"/>
        <v>0</v>
      </c>
      <c r="FC104" s="135"/>
    </row>
    <row r="105" spans="2:159" s="73" customFormat="1" ht="15" customHeight="1" x14ac:dyDescent="0.3">
      <c r="E105" s="156"/>
      <c r="F105" s="624"/>
      <c r="G105" s="170" t="s">
        <v>82</v>
      </c>
      <c r="H105" s="178" t="str">
        <f>Resultados!K71</f>
        <v>2G</v>
      </c>
      <c r="J105" s="146"/>
      <c r="K105" s="145">
        <f t="shared" si="137"/>
        <v>0</v>
      </c>
      <c r="M105" s="141"/>
      <c r="N105" s="133">
        <f t="shared" si="138"/>
        <v>0</v>
      </c>
      <c r="O105" s="135"/>
      <c r="P105" s="141"/>
      <c r="Q105" s="133">
        <f t="shared" si="139"/>
        <v>0</v>
      </c>
      <c r="R105" s="135"/>
      <c r="S105" s="141"/>
      <c r="T105" s="133">
        <f t="shared" si="140"/>
        <v>0</v>
      </c>
      <c r="U105" s="135"/>
      <c r="V105" s="141"/>
      <c r="W105" s="133">
        <f t="shared" si="141"/>
        <v>0</v>
      </c>
      <c r="X105" s="135"/>
      <c r="Y105" s="141"/>
      <c r="Z105" s="133">
        <f t="shared" si="142"/>
        <v>0</v>
      </c>
      <c r="AA105" s="135"/>
      <c r="AB105" s="141"/>
      <c r="AC105" s="133">
        <f t="shared" si="143"/>
        <v>0</v>
      </c>
      <c r="AD105" s="135"/>
      <c r="AE105" s="141"/>
      <c r="AF105" s="133">
        <f t="shared" si="144"/>
        <v>0</v>
      </c>
      <c r="AG105" s="135"/>
      <c r="AH105" s="141"/>
      <c r="AI105" s="133">
        <f t="shared" si="145"/>
        <v>0</v>
      </c>
      <c r="AJ105" s="135"/>
      <c r="AK105" s="141"/>
      <c r="AL105" s="133">
        <f t="shared" si="146"/>
        <v>0</v>
      </c>
      <c r="AM105" s="135"/>
      <c r="AN105" s="141"/>
      <c r="AO105" s="133">
        <f t="shared" si="147"/>
        <v>0</v>
      </c>
      <c r="AP105" s="135"/>
      <c r="AQ105" s="141"/>
      <c r="AR105" s="133">
        <f t="shared" si="148"/>
        <v>0</v>
      </c>
      <c r="AS105" s="135"/>
      <c r="AT105" s="141"/>
      <c r="AU105" s="133">
        <f t="shared" si="149"/>
        <v>0</v>
      </c>
      <c r="AV105" s="135"/>
      <c r="AW105" s="141"/>
      <c r="AX105" s="133">
        <f t="shared" si="150"/>
        <v>0</v>
      </c>
      <c r="AY105" s="135"/>
      <c r="AZ105" s="141"/>
      <c r="BA105" s="133">
        <f t="shared" si="151"/>
        <v>0</v>
      </c>
      <c r="BB105" s="135"/>
      <c r="BC105" s="141"/>
      <c r="BD105" s="133">
        <f t="shared" si="152"/>
        <v>0</v>
      </c>
      <c r="BE105" s="135"/>
      <c r="BF105" s="141"/>
      <c r="BG105" s="133">
        <f t="shared" si="153"/>
        <v>0</v>
      </c>
      <c r="BH105" s="135"/>
      <c r="BI105" s="141"/>
      <c r="BJ105" s="133">
        <f t="shared" si="154"/>
        <v>0</v>
      </c>
      <c r="BK105" s="135"/>
      <c r="BL105" s="141"/>
      <c r="BM105" s="133">
        <f t="shared" si="155"/>
        <v>0</v>
      </c>
      <c r="BN105" s="135"/>
      <c r="BO105" s="141"/>
      <c r="BP105" s="133">
        <f t="shared" si="156"/>
        <v>0</v>
      </c>
      <c r="BQ105" s="135"/>
      <c r="BR105" s="141"/>
      <c r="BS105" s="133">
        <f t="shared" si="157"/>
        <v>0</v>
      </c>
      <c r="BT105" s="135"/>
      <c r="BU105" s="141"/>
      <c r="BV105" s="133">
        <f t="shared" si="158"/>
        <v>0</v>
      </c>
      <c r="BW105" s="135"/>
      <c r="BX105" s="141"/>
      <c r="BY105" s="133">
        <f t="shared" si="159"/>
        <v>0</v>
      </c>
      <c r="BZ105" s="135"/>
      <c r="CA105" s="141"/>
      <c r="CB105" s="133">
        <f t="shared" si="160"/>
        <v>0</v>
      </c>
      <c r="CC105" s="135"/>
      <c r="CD105" s="141"/>
      <c r="CE105" s="133">
        <f t="shared" si="161"/>
        <v>0</v>
      </c>
      <c r="CF105" s="135"/>
      <c r="CG105" s="141"/>
      <c r="CH105" s="133">
        <f t="shared" si="162"/>
        <v>0</v>
      </c>
      <c r="CI105" s="135"/>
      <c r="CJ105" s="141"/>
      <c r="CK105" s="133">
        <f t="shared" si="163"/>
        <v>0</v>
      </c>
      <c r="CL105" s="135"/>
      <c r="CM105" s="141"/>
      <c r="CN105" s="133">
        <f t="shared" si="164"/>
        <v>0</v>
      </c>
      <c r="CO105" s="135"/>
      <c r="CP105" s="141"/>
      <c r="CQ105" s="133">
        <f t="shared" si="165"/>
        <v>0</v>
      </c>
      <c r="CR105" s="135"/>
      <c r="CS105" s="141"/>
      <c r="CT105" s="133">
        <f t="shared" si="166"/>
        <v>0</v>
      </c>
      <c r="CU105" s="135"/>
      <c r="CV105" s="141"/>
      <c r="CW105" s="133">
        <f t="shared" si="167"/>
        <v>0</v>
      </c>
      <c r="CX105" s="135"/>
      <c r="CY105" s="141"/>
      <c r="CZ105" s="133">
        <f t="shared" si="168"/>
        <v>0</v>
      </c>
      <c r="DA105" s="135"/>
      <c r="DB105" s="141"/>
      <c r="DC105" s="133">
        <f t="shared" si="169"/>
        <v>0</v>
      </c>
      <c r="DD105" s="135"/>
      <c r="DE105" s="141"/>
      <c r="DF105" s="133">
        <f t="shared" si="170"/>
        <v>0</v>
      </c>
      <c r="DG105" s="135"/>
      <c r="DH105" s="141"/>
      <c r="DI105" s="133">
        <f t="shared" si="171"/>
        <v>0</v>
      </c>
      <c r="DJ105" s="135"/>
      <c r="DK105" s="141"/>
      <c r="DL105" s="133">
        <f t="shared" si="172"/>
        <v>0</v>
      </c>
      <c r="DM105" s="135"/>
      <c r="DN105" s="141"/>
      <c r="DO105" s="133">
        <f t="shared" si="173"/>
        <v>0</v>
      </c>
      <c r="DP105" s="135"/>
      <c r="DQ105" s="141"/>
      <c r="DR105" s="133">
        <f t="shared" si="174"/>
        <v>0</v>
      </c>
      <c r="DS105" s="135"/>
      <c r="DT105" s="141"/>
      <c r="DU105" s="133">
        <f t="shared" si="175"/>
        <v>0</v>
      </c>
      <c r="DV105" s="135"/>
      <c r="DW105" s="141"/>
      <c r="DX105" s="133">
        <f t="shared" si="176"/>
        <v>0</v>
      </c>
      <c r="DY105" s="135"/>
      <c r="DZ105" s="141"/>
      <c r="EA105" s="133">
        <f t="shared" si="177"/>
        <v>0</v>
      </c>
      <c r="EB105" s="135"/>
      <c r="EC105" s="141"/>
      <c r="ED105" s="133">
        <f t="shared" si="178"/>
        <v>0</v>
      </c>
      <c r="EE105" s="135"/>
      <c r="EF105" s="141"/>
      <c r="EG105" s="133">
        <f t="shared" si="179"/>
        <v>0</v>
      </c>
      <c r="EH105" s="135"/>
      <c r="EI105" s="141"/>
      <c r="EJ105" s="133">
        <f t="shared" si="180"/>
        <v>0</v>
      </c>
      <c r="EK105" s="135"/>
      <c r="EL105" s="141"/>
      <c r="EM105" s="133">
        <f t="shared" si="181"/>
        <v>0</v>
      </c>
      <c r="EN105" s="135"/>
      <c r="EO105" s="141"/>
      <c r="EP105" s="133">
        <f t="shared" si="182"/>
        <v>0</v>
      </c>
      <c r="EQ105" s="135"/>
      <c r="ER105" s="141"/>
      <c r="ES105" s="133">
        <f t="shared" si="183"/>
        <v>0</v>
      </c>
      <c r="ET105" s="135"/>
      <c r="EU105" s="141"/>
      <c r="EV105" s="133">
        <f t="shared" si="184"/>
        <v>0</v>
      </c>
      <c r="EW105" s="135"/>
      <c r="EX105" s="141"/>
      <c r="EY105" s="133">
        <f t="shared" si="185"/>
        <v>0</v>
      </c>
      <c r="EZ105" s="135"/>
      <c r="FA105" s="141"/>
      <c r="FB105" s="133">
        <f t="shared" si="186"/>
        <v>0</v>
      </c>
      <c r="FC105" s="135"/>
    </row>
    <row r="106" spans="2:159" s="73" customFormat="1" x14ac:dyDescent="0.3">
      <c r="J106" s="142"/>
      <c r="M106" s="141"/>
      <c r="N106" s="133"/>
      <c r="O106" s="135"/>
      <c r="P106" s="141"/>
      <c r="Q106" s="133"/>
      <c r="R106" s="135"/>
      <c r="S106" s="141"/>
      <c r="T106" s="133"/>
      <c r="U106" s="135"/>
      <c r="V106" s="141"/>
      <c r="W106" s="133"/>
      <c r="X106" s="135"/>
      <c r="Y106" s="141"/>
      <c r="Z106" s="133"/>
      <c r="AA106" s="135"/>
      <c r="AB106" s="141"/>
      <c r="AC106" s="133"/>
      <c r="AD106" s="135"/>
      <c r="AE106" s="141"/>
      <c r="AF106" s="133"/>
      <c r="AG106" s="135"/>
      <c r="AH106" s="141"/>
      <c r="AI106" s="133"/>
      <c r="AJ106" s="135"/>
      <c r="AK106" s="141"/>
      <c r="AL106" s="133"/>
      <c r="AM106" s="135"/>
      <c r="AN106" s="141"/>
      <c r="AO106" s="133"/>
      <c r="AP106" s="135"/>
      <c r="AQ106" s="141"/>
      <c r="AR106" s="133"/>
      <c r="AS106" s="135"/>
      <c r="AT106" s="141"/>
      <c r="AU106" s="133"/>
      <c r="AV106" s="135"/>
      <c r="AW106" s="141"/>
      <c r="AX106" s="133"/>
      <c r="AY106" s="135"/>
      <c r="AZ106" s="141"/>
      <c r="BA106" s="133"/>
      <c r="BB106" s="135"/>
      <c r="BC106" s="141"/>
      <c r="BD106" s="133"/>
      <c r="BE106" s="135"/>
      <c r="BF106" s="141"/>
      <c r="BG106" s="133"/>
      <c r="BH106" s="135"/>
      <c r="BI106" s="141"/>
      <c r="BJ106" s="133"/>
      <c r="BK106" s="135"/>
      <c r="BL106" s="141"/>
      <c r="BM106" s="133"/>
      <c r="BN106" s="135"/>
      <c r="BO106" s="141"/>
      <c r="BP106" s="133"/>
      <c r="BQ106" s="135"/>
      <c r="BR106" s="141"/>
      <c r="BS106" s="133"/>
      <c r="BT106" s="135"/>
      <c r="BU106" s="141"/>
      <c r="BV106" s="133"/>
      <c r="BW106" s="135"/>
      <c r="BX106" s="141"/>
      <c r="BY106" s="133"/>
      <c r="BZ106" s="135"/>
      <c r="CA106" s="141"/>
      <c r="CB106" s="133"/>
      <c r="CC106" s="135"/>
      <c r="CD106" s="141"/>
      <c r="CE106" s="133"/>
      <c r="CF106" s="135"/>
      <c r="CG106" s="141"/>
      <c r="CH106" s="133"/>
      <c r="CI106" s="135"/>
      <c r="CJ106" s="141"/>
      <c r="CK106" s="133"/>
      <c r="CL106" s="135"/>
      <c r="CM106" s="141"/>
      <c r="CN106" s="133"/>
      <c r="CO106" s="135"/>
      <c r="CP106" s="141"/>
      <c r="CQ106" s="133"/>
      <c r="CR106" s="135"/>
      <c r="CS106" s="141"/>
      <c r="CT106" s="133"/>
      <c r="CU106" s="135"/>
      <c r="CV106" s="141"/>
      <c r="CW106" s="133"/>
      <c r="CX106" s="135"/>
      <c r="CY106" s="141"/>
      <c r="CZ106" s="133"/>
      <c r="DA106" s="135"/>
      <c r="DB106" s="141"/>
      <c r="DC106" s="133"/>
      <c r="DD106" s="135"/>
      <c r="DE106" s="141"/>
      <c r="DF106" s="133"/>
      <c r="DG106" s="135"/>
      <c r="DH106" s="141"/>
      <c r="DI106" s="133"/>
      <c r="DJ106" s="135"/>
      <c r="DK106" s="141"/>
      <c r="DL106" s="133"/>
      <c r="DM106" s="135"/>
      <c r="DN106" s="141"/>
      <c r="DO106" s="133"/>
      <c r="DP106" s="135"/>
      <c r="DQ106" s="141"/>
      <c r="DR106" s="133"/>
      <c r="DS106" s="135"/>
      <c r="DT106" s="141"/>
      <c r="DU106" s="133"/>
      <c r="DV106" s="135"/>
      <c r="DW106" s="141"/>
      <c r="DX106" s="133"/>
      <c r="DY106" s="135"/>
      <c r="DZ106" s="141"/>
      <c r="EA106" s="133"/>
      <c r="EB106" s="135"/>
      <c r="EC106" s="141"/>
      <c r="ED106" s="133"/>
      <c r="EE106" s="135"/>
      <c r="EF106" s="141"/>
      <c r="EG106" s="133"/>
      <c r="EH106" s="135"/>
      <c r="EI106" s="141"/>
      <c r="EJ106" s="133"/>
      <c r="EK106" s="135"/>
      <c r="EL106" s="141"/>
      <c r="EM106" s="133"/>
      <c r="EN106" s="135"/>
      <c r="EO106" s="141"/>
      <c r="EP106" s="133"/>
      <c r="EQ106" s="135"/>
      <c r="ER106" s="141"/>
      <c r="ES106" s="133"/>
      <c r="ET106" s="135"/>
      <c r="EU106" s="141"/>
      <c r="EV106" s="133"/>
      <c r="EW106" s="135"/>
      <c r="EX106" s="141"/>
      <c r="EY106" s="133"/>
      <c r="EZ106" s="135"/>
      <c r="FA106" s="141"/>
      <c r="FB106" s="133"/>
      <c r="FC106" s="135"/>
    </row>
    <row r="107" spans="2:159" s="73" customFormat="1" ht="15.6" x14ac:dyDescent="0.3">
      <c r="G107" s="629" t="s">
        <v>254</v>
      </c>
      <c r="H107" s="630"/>
      <c r="J107" s="142"/>
      <c r="M107" s="141"/>
      <c r="N107" s="133"/>
      <c r="O107" s="135"/>
      <c r="P107" s="141"/>
      <c r="Q107" s="133"/>
      <c r="R107" s="135"/>
      <c r="S107" s="141"/>
      <c r="T107" s="133"/>
      <c r="U107" s="135"/>
      <c r="V107" s="141"/>
      <c r="W107" s="133"/>
      <c r="X107" s="135"/>
      <c r="Y107" s="141"/>
      <c r="Z107" s="133"/>
      <c r="AA107" s="135"/>
      <c r="AB107" s="141"/>
      <c r="AC107" s="133"/>
      <c r="AD107" s="135"/>
      <c r="AE107" s="141"/>
      <c r="AF107" s="133"/>
      <c r="AG107" s="135"/>
      <c r="AH107" s="141"/>
      <c r="AI107" s="133"/>
      <c r="AJ107" s="135"/>
      <c r="AK107" s="141"/>
      <c r="AL107" s="133"/>
      <c r="AM107" s="135"/>
      <c r="AN107" s="141"/>
      <c r="AO107" s="133"/>
      <c r="AP107" s="135"/>
      <c r="AQ107" s="141"/>
      <c r="AR107" s="133"/>
      <c r="AS107" s="135"/>
      <c r="AT107" s="141"/>
      <c r="AU107" s="133"/>
      <c r="AV107" s="135"/>
      <c r="AW107" s="141"/>
      <c r="AX107" s="133"/>
      <c r="AY107" s="135"/>
      <c r="AZ107" s="141"/>
      <c r="BA107" s="133"/>
      <c r="BB107" s="135"/>
      <c r="BC107" s="141"/>
      <c r="BD107" s="133"/>
      <c r="BE107" s="135"/>
      <c r="BF107" s="141"/>
      <c r="BG107" s="133"/>
      <c r="BH107" s="135"/>
      <c r="BI107" s="141"/>
      <c r="BJ107" s="133"/>
      <c r="BK107" s="135"/>
      <c r="BL107" s="141"/>
      <c r="BM107" s="133"/>
      <c r="BN107" s="135"/>
      <c r="BO107" s="141"/>
      <c r="BP107" s="133"/>
      <c r="BQ107" s="135"/>
      <c r="BR107" s="141"/>
      <c r="BS107" s="133"/>
      <c r="BT107" s="135"/>
      <c r="BU107" s="141"/>
      <c r="BV107" s="133"/>
      <c r="BW107" s="135"/>
      <c r="BX107" s="141"/>
      <c r="BY107" s="133"/>
      <c r="BZ107" s="135"/>
      <c r="CA107" s="141"/>
      <c r="CB107" s="133"/>
      <c r="CC107" s="135"/>
      <c r="CD107" s="141"/>
      <c r="CE107" s="133"/>
      <c r="CF107" s="135"/>
      <c r="CG107" s="141"/>
      <c r="CH107" s="133"/>
      <c r="CI107" s="135"/>
      <c r="CJ107" s="141"/>
      <c r="CK107" s="133"/>
      <c r="CL107" s="135"/>
      <c r="CM107" s="141"/>
      <c r="CN107" s="133"/>
      <c r="CO107" s="135"/>
      <c r="CP107" s="141"/>
      <c r="CQ107" s="133"/>
      <c r="CR107" s="135"/>
      <c r="CS107" s="141"/>
      <c r="CT107" s="133"/>
      <c r="CU107" s="135"/>
      <c r="CV107" s="141"/>
      <c r="CW107" s="133"/>
      <c r="CX107" s="135"/>
      <c r="CY107" s="141"/>
      <c r="CZ107" s="133"/>
      <c r="DA107" s="135"/>
      <c r="DB107" s="141"/>
      <c r="DC107" s="133"/>
      <c r="DD107" s="135"/>
      <c r="DE107" s="141"/>
      <c r="DF107" s="133"/>
      <c r="DG107" s="135"/>
      <c r="DH107" s="141"/>
      <c r="DI107" s="133"/>
      <c r="DJ107" s="135"/>
      <c r="DK107" s="141"/>
      <c r="DL107" s="133"/>
      <c r="DM107" s="135"/>
      <c r="DN107" s="141"/>
      <c r="DO107" s="133"/>
      <c r="DP107" s="135"/>
      <c r="DQ107" s="141"/>
      <c r="DR107" s="133"/>
      <c r="DS107" s="135"/>
      <c r="DT107" s="141"/>
      <c r="DU107" s="133"/>
      <c r="DV107" s="135"/>
      <c r="DW107" s="141"/>
      <c r="DX107" s="133"/>
      <c r="DY107" s="135"/>
      <c r="DZ107" s="141"/>
      <c r="EA107" s="133"/>
      <c r="EB107" s="135"/>
      <c r="EC107" s="141"/>
      <c r="ED107" s="133"/>
      <c r="EE107" s="135"/>
      <c r="EF107" s="141"/>
      <c r="EG107" s="133"/>
      <c r="EH107" s="135"/>
      <c r="EI107" s="141"/>
      <c r="EJ107" s="133"/>
      <c r="EK107" s="135"/>
      <c r="EL107" s="141"/>
      <c r="EM107" s="133"/>
      <c r="EN107" s="135"/>
      <c r="EO107" s="141"/>
      <c r="EP107" s="133"/>
      <c r="EQ107" s="135"/>
      <c r="ER107" s="141"/>
      <c r="ES107" s="133"/>
      <c r="ET107" s="135"/>
      <c r="EU107" s="141"/>
      <c r="EV107" s="133"/>
      <c r="EW107" s="135"/>
      <c r="EX107" s="141"/>
      <c r="EY107" s="133"/>
      <c r="EZ107" s="135"/>
      <c r="FA107" s="141"/>
      <c r="FB107" s="133"/>
      <c r="FC107" s="135"/>
    </row>
    <row r="108" spans="2:159" s="73" customFormat="1" x14ac:dyDescent="0.3">
      <c r="D108" s="75" t="str">
        <f>CONCATENATE(Resultados!K64,"-",Resultados!F64)</f>
        <v>2B-1A</v>
      </c>
      <c r="E108" s="75" t="str">
        <f>CONCATENATE(IF(Resultados!H64&gt;Resultados!I64,2,IF(Resultados!H64&lt;Resultados!I64,1,IF(AND(Resultados!H64=Resultados!I64,Resultados!H64&lt;&gt;"",Resultados!I64&lt;&gt;""),"X",0))),"|",Resultados!I64,"-",Resultados!H64)</f>
        <v>0|-</v>
      </c>
      <c r="F108" s="622" t="s">
        <v>143</v>
      </c>
      <c r="G108" s="174" t="str">
        <f>CONCATENATE(Resultados!F64,"-",Resultados!K64)</f>
        <v>1A-2B</v>
      </c>
      <c r="H108" s="175" t="str">
        <f>CONCATENATE(IF(Resultados!H64&gt;Resultados!I64,1,IF(Resultados!H64&lt;Resultados!I64,2,IF(AND(Resultados!H64=Resultados!I64,Resultados!H64&lt;&gt;"",Resultados!I64&lt;&gt;""),"X",0))),"|",Resultados!H64,"-",Resultados!I64)</f>
        <v>0|-</v>
      </c>
      <c r="J108" s="146"/>
      <c r="K108" s="145">
        <f t="array" ref="K108">IFERROR(SUM(($G$108:$G$115=LEFT(J108,FIND("·",J108)-1))*(LEFT(($H$108:$H$115),1)=MID(J108,FIND("|",J108)-1,1))*(RIGHT(($H$108:$H$115),LEN($H$108:$H$115)-FIND("|",$H$108:$H$115))=RIGHT(J108,LEN(J108)-FIND("|",J108)))*($D$15+$D$14))+SUM(($D$108:$D$115=LEFT(J108,FIND("·",J108)-1))*(LEFT(($E$108:$E$115),1)=MID(J108,FIND("|",J108)-1,1))*(RIGHT(($E$108:$E$115),LEN($E$108:$E$115)-FIND("|",$E$108:$E$115))=RIGHT(J108,LEN(J108)-FIND("|",J108))))*($D$15+$D$14)+SUM((($G$108:$G$115)=LEFT(J108,FIND("·",J108)-1))*(LEFT(($H$108:$H$115),1)=MID(J108,FIND("|",J108)-1,1))*(RIGHT(($H$108:$H$115),LEN($H$108:$H$115)-FIND("|",$H$108:$H$115))&lt;&gt;RIGHT(J108,LEN(J108)-FIND("|",J108))))*$D$14+SUM(($D$108:$D$115=LEFT(J108,FIND("·",J108)-1))*(LEFT(($E$108:$E$115),1)=MID(J108,FIND("|",J108)-1,1))*(RIGHT(($E$108:$E$115),LEN($E$108:$E$115)-FIND("|",$E$108:$E$115))&lt;&gt;RIGHT(J108,LEN(J108)-FIND("|",J108))))*($D$14)+SUMIFS($D$13,$H$108,"&lt;&gt;0|-",$G108,LEFT(J108,FIND("·",J108)-1)),0)</f>
        <v>0</v>
      </c>
      <c r="M108" s="141"/>
      <c r="N108" s="133">
        <f t="array" ref="N108">IFERROR(SUM(($G$108:$G$115=LEFT(M108,FIND("·",M108)-1))*(LEFT(($H$108:$H$115),1)=MID(M108,FIND("|",M108)-1,1))*(RIGHT(($H$108:$H$115),LEN($H$108:$H$115)-FIND("|",$H$108:$H$115))=RIGHT(M108,LEN(M108)-FIND("|",M108)))*($D$15+$D$14))+SUM(($D$108:$D$115=LEFT(M108,FIND("·",M108)-1))*(LEFT(($E$108:$E$115),1)=MID(M108,FIND("|",M108)-1,1))*(RIGHT(($E$108:$E$115),LEN($E$108:$E$115)-FIND("|",$E$108:$E$115))=RIGHT(M108,LEN(M108)-FIND("|",M108))))*($D$15+$D$14)+SUM((($G$108:$G$115)=LEFT(M108,FIND("·",M108)-1))*(LEFT(($H$108:$H$115),1)=MID(M108,FIND("|",M108)-1,1))*(RIGHT(($H$108:$H$115),LEN($H$108:$H$115)-FIND("|",$H$108:$H$115))&lt;&gt;RIGHT(M108,LEN(M108)-FIND("|",M108))))*$D$14+SUM(($D$108:$D$115=LEFT(M108,FIND("·",M108)-1))*(LEFT(($E$108:$E$115),1)=MID(M108,FIND("|",M108)-1,1))*(RIGHT(($E$108:$E$115),LEN($E$108:$E$115)-FIND("|",$E$108:$E$115))&lt;&gt;RIGHT(M108,LEN(M108)-FIND("|",M108))))*($D$14)+SUMIFS($D$13,$H$108,"&lt;&gt;0|-",$G108,LEFT(M108,FIND("·",M108)-1)),0)</f>
        <v>0</v>
      </c>
      <c r="P108" s="141"/>
      <c r="Q108" s="133">
        <f t="array" ref="Q108">IFERROR(SUM(($G$108:$G$115=LEFT(P108,FIND("·",P108)-1))*(LEFT(($H$108:$H$115),1)=MID(P108,FIND("|",P108)-1,1))*(RIGHT(($H$108:$H$115),LEN($H$108:$H$115)-FIND("|",$H$108:$H$115))=RIGHT(P108,LEN(P108)-FIND("|",P108)))*($D$15+$D$14))+SUM(($D$108:$D$115=LEFT(P108,FIND("·",P108)-1))*(LEFT(($E$108:$E$115),1)=MID(P108,FIND("|",P108)-1,1))*(RIGHT(($E$108:$E$115),LEN($E$108:$E$115)-FIND("|",$E$108:$E$115))=RIGHT(P108,LEN(P108)-FIND("|",P108))))*($D$15+$D$14)+SUM((($G$108:$G$115)=LEFT(P108,FIND("·",P108)-1))*(LEFT(($H$108:$H$115),1)=MID(P108,FIND("|",P108)-1,1))*(RIGHT(($H$108:$H$115),LEN($H$108:$H$115)-FIND("|",$H$108:$H$115))&lt;&gt;RIGHT(P108,LEN(P108)-FIND("|",P108))))*$D$14+SUM(($D$108:$D$115=LEFT(P108,FIND("·",P108)-1))*(LEFT(($E$108:$E$115),1)=MID(P108,FIND("|",P108)-1,1))*(RIGHT(($E$108:$E$115),LEN($E$108:$E$115)-FIND("|",$E$108:$E$115))&lt;&gt;RIGHT(P108,LEN(P108)-FIND("|",P108))))*($D$14)+SUMIFS($D$13,$H$108,"&lt;&gt;0|-",$G108,LEFT(P108,FIND("·",P108)-1)),0)</f>
        <v>0</v>
      </c>
      <c r="S108" s="141"/>
      <c r="T108" s="133">
        <f t="array" ref="T108">IFERROR(SUM(($G$108:$G$115=LEFT(S108,FIND("·",S108)-1))*(LEFT(($H$108:$H$115),1)=MID(S108,FIND("|",S108)-1,1))*(RIGHT(($H$108:$H$115),LEN($H$108:$H$115)-FIND("|",$H$108:$H$115))=RIGHT(S108,LEN(S108)-FIND("|",S108)))*($D$15+$D$14))+SUM(($D$108:$D$115=LEFT(S108,FIND("·",S108)-1))*(LEFT(($E$108:$E$115),1)=MID(S108,FIND("|",S108)-1,1))*(RIGHT(($E$108:$E$115),LEN($E$108:$E$115)-FIND("|",$E$108:$E$115))=RIGHT(S108,LEN(S108)-FIND("|",S108))))*($D$15+$D$14)+SUM((($G$108:$G$115)=LEFT(S108,FIND("·",S108)-1))*(LEFT(($H$108:$H$115),1)=MID(S108,FIND("|",S108)-1,1))*(RIGHT(($H$108:$H$115),LEN($H$108:$H$115)-FIND("|",$H$108:$H$115))&lt;&gt;RIGHT(S108,LEN(S108)-FIND("|",S108))))*$D$14+SUM(($D$108:$D$115=LEFT(S108,FIND("·",S108)-1))*(LEFT(($E$108:$E$115),1)=MID(S108,FIND("|",S108)-1,1))*(RIGHT(($E$108:$E$115),LEN($E$108:$E$115)-FIND("|",$E$108:$E$115))&lt;&gt;RIGHT(S108,LEN(S108)-FIND("|",S108))))*($D$14)+SUMIFS($D$13,$H$108,"&lt;&gt;0|-",$G108,LEFT(S108,FIND("·",S108)-1)),0)</f>
        <v>0</v>
      </c>
      <c r="V108" s="141"/>
      <c r="W108" s="133">
        <f t="array" ref="W108">IFERROR(SUM(($G$108:$G$115=LEFT(V108,FIND("·",V108)-1))*(LEFT(($H$108:$H$115),1)=MID(V108,FIND("|",V108)-1,1))*(RIGHT(($H$108:$H$115),LEN($H$108:$H$115)-FIND("|",$H$108:$H$115))=RIGHT(V108,LEN(V108)-FIND("|",V108)))*($D$15+$D$14))+SUM(($D$108:$D$115=LEFT(V108,FIND("·",V108)-1))*(LEFT(($E$108:$E$115),1)=MID(V108,FIND("|",V108)-1,1))*(RIGHT(($E$108:$E$115),LEN($E$108:$E$115)-FIND("|",$E$108:$E$115))=RIGHT(V108,LEN(V108)-FIND("|",V108))))*($D$15+$D$14)+SUM((($G$108:$G$115)=LEFT(V108,FIND("·",V108)-1))*(LEFT(($H$108:$H$115),1)=MID(V108,FIND("|",V108)-1,1))*(RIGHT(($H$108:$H$115),LEN($H$108:$H$115)-FIND("|",$H$108:$H$115))&lt;&gt;RIGHT(V108,LEN(V108)-FIND("|",V108))))*$D$14+SUM(($D$108:$D$115=LEFT(V108,FIND("·",V108)-1))*(LEFT(($E$108:$E$115),1)=MID(V108,FIND("|",V108)-1,1))*(RIGHT(($E$108:$E$115),LEN($E$108:$E$115)-FIND("|",$E$108:$E$115))&lt;&gt;RIGHT(V108,LEN(V108)-FIND("|",V108))))*($D$14)+SUMIFS($D$13,$H$108,"&lt;&gt;0|-",$G108,LEFT(V108,FIND("·",V108)-1)),0)</f>
        <v>0</v>
      </c>
      <c r="Y108" s="141"/>
      <c r="Z108" s="133">
        <f t="array" ref="Z108">IFERROR(SUM(($G$108:$G$115=LEFT(Y108,FIND("·",Y108)-1))*(LEFT(($H$108:$H$115),1)=MID(Y108,FIND("|",Y108)-1,1))*(RIGHT(($H$108:$H$115),LEN($H$108:$H$115)-FIND("|",$H$108:$H$115))=RIGHT(Y108,LEN(Y108)-FIND("|",Y108)))*($D$15+$D$14))+SUM(($D$108:$D$115=LEFT(Y108,FIND("·",Y108)-1))*(LEFT(($E$108:$E$115),1)=MID(Y108,FIND("|",Y108)-1,1))*(RIGHT(($E$108:$E$115),LEN($E$108:$E$115)-FIND("|",$E$108:$E$115))=RIGHT(Y108,LEN(Y108)-FIND("|",Y108))))*($D$15+$D$14)+SUM((($G$108:$G$115)=LEFT(Y108,FIND("·",Y108)-1))*(LEFT(($H$108:$H$115),1)=MID(Y108,FIND("|",Y108)-1,1))*(RIGHT(($H$108:$H$115),LEN($H$108:$H$115)-FIND("|",$H$108:$H$115))&lt;&gt;RIGHT(Y108,LEN(Y108)-FIND("|",Y108))))*$D$14+SUM(($D$108:$D$115=LEFT(Y108,FIND("·",Y108)-1))*(LEFT(($E$108:$E$115),1)=MID(Y108,FIND("|",Y108)-1,1))*(RIGHT(($E$108:$E$115),LEN($E$108:$E$115)-FIND("|",$E$108:$E$115))&lt;&gt;RIGHT(Y108,LEN(Y108)-FIND("|",Y108))))*($D$14)+SUMIFS($D$13,$H$108,"&lt;&gt;0|-",$G108,LEFT(Y108,FIND("·",Y108)-1)),0)</f>
        <v>0</v>
      </c>
      <c r="AB108" s="141"/>
      <c r="AC108" s="133">
        <f t="array" ref="AC108">IFERROR(SUM(($G$108:$G$115=LEFT(AB108,FIND("·",AB108)-1))*(LEFT(($H$108:$H$115),1)=MID(AB108,FIND("|",AB108)-1,1))*(RIGHT(($H$108:$H$115),LEN($H$108:$H$115)-FIND("|",$H$108:$H$115))=RIGHT(AB108,LEN(AB108)-FIND("|",AB108)))*($D$15+$D$14))+SUM(($D$108:$D$115=LEFT(AB108,FIND("·",AB108)-1))*(LEFT(($E$108:$E$115),1)=MID(AB108,FIND("|",AB108)-1,1))*(RIGHT(($E$108:$E$115),LEN($E$108:$E$115)-FIND("|",$E$108:$E$115))=RIGHT(AB108,LEN(AB108)-FIND("|",AB108))))*($D$15+$D$14)+SUM((($G$108:$G$115)=LEFT(AB108,FIND("·",AB108)-1))*(LEFT(($H$108:$H$115),1)=MID(AB108,FIND("|",AB108)-1,1))*(RIGHT(($H$108:$H$115),LEN($H$108:$H$115)-FIND("|",$H$108:$H$115))&lt;&gt;RIGHT(AB108,LEN(AB108)-FIND("|",AB108))))*$D$14+SUM(($D$108:$D$115=LEFT(AB108,FIND("·",AB108)-1))*(LEFT(($E$108:$E$115),1)=MID(AB108,FIND("|",AB108)-1,1))*(RIGHT(($E$108:$E$115),LEN($E$108:$E$115)-FIND("|",$E$108:$E$115))&lt;&gt;RIGHT(AB108,LEN(AB108)-FIND("|",AB108))))*($D$14)+SUMIFS($D$13,$H$108,"&lt;&gt;0|-",$G108,LEFT(AB108,FIND("·",AB108)-1)),0)</f>
        <v>0</v>
      </c>
      <c r="AE108" s="141"/>
      <c r="AF108" s="133">
        <f t="array" ref="AF108">IFERROR(SUM(($G$108:$G$115=LEFT(AE108,FIND("·",AE108)-1))*(LEFT(($H$108:$H$115),1)=MID(AE108,FIND("|",AE108)-1,1))*(RIGHT(($H$108:$H$115),LEN($H$108:$H$115)-FIND("|",$H$108:$H$115))=RIGHT(AE108,LEN(AE108)-FIND("|",AE108)))*($D$15+$D$14))+SUM(($D$108:$D$115=LEFT(AE108,FIND("·",AE108)-1))*(LEFT(($E$108:$E$115),1)=MID(AE108,FIND("|",AE108)-1,1))*(RIGHT(($E$108:$E$115),LEN($E$108:$E$115)-FIND("|",$E$108:$E$115))=RIGHT(AE108,LEN(AE108)-FIND("|",AE108))))*($D$15+$D$14)+SUM((($G$108:$G$115)=LEFT(AE108,FIND("·",AE108)-1))*(LEFT(($H$108:$H$115),1)=MID(AE108,FIND("|",AE108)-1,1))*(RIGHT(($H$108:$H$115),LEN($H$108:$H$115)-FIND("|",$H$108:$H$115))&lt;&gt;RIGHT(AE108,LEN(AE108)-FIND("|",AE108))))*$D$14+SUM(($D$108:$D$115=LEFT(AE108,FIND("·",AE108)-1))*(LEFT(($E$108:$E$115),1)=MID(AE108,FIND("|",AE108)-1,1))*(RIGHT(($E$108:$E$115),LEN($E$108:$E$115)-FIND("|",$E$108:$E$115))&lt;&gt;RIGHT(AE108,LEN(AE108)-FIND("|",AE108))))*($D$14)+SUMIFS($D$13,$H$108,"&lt;&gt;0|-",$G108,LEFT(AE108,FIND("·",AE108)-1)),0)</f>
        <v>0</v>
      </c>
      <c r="AH108" s="141"/>
      <c r="AI108" s="133">
        <f t="array" ref="AI108">IFERROR(SUM(($G$108:$G$115=LEFT(AH108,FIND("·",AH108)-1))*(LEFT(($H$108:$H$115),1)=MID(AH108,FIND("|",AH108)-1,1))*(RIGHT(($H$108:$H$115),LEN($H$108:$H$115)-FIND("|",$H$108:$H$115))=RIGHT(AH108,LEN(AH108)-FIND("|",AH108)))*($D$15+$D$14))+SUM(($D$108:$D$115=LEFT(AH108,FIND("·",AH108)-1))*(LEFT(($E$108:$E$115),1)=MID(AH108,FIND("|",AH108)-1,1))*(RIGHT(($E$108:$E$115),LEN($E$108:$E$115)-FIND("|",$E$108:$E$115))=RIGHT(AH108,LEN(AH108)-FIND("|",AH108))))*($D$15+$D$14)+SUM((($G$108:$G$115)=LEFT(AH108,FIND("·",AH108)-1))*(LEFT(($H$108:$H$115),1)=MID(AH108,FIND("|",AH108)-1,1))*(RIGHT(($H$108:$H$115),LEN($H$108:$H$115)-FIND("|",$H$108:$H$115))&lt;&gt;RIGHT(AH108,LEN(AH108)-FIND("|",AH108))))*$D$14+SUM(($D$108:$D$115=LEFT(AH108,FIND("·",AH108)-1))*(LEFT(($E$108:$E$115),1)=MID(AH108,FIND("|",AH108)-1,1))*(RIGHT(($E$108:$E$115),LEN($E$108:$E$115)-FIND("|",$E$108:$E$115))&lt;&gt;RIGHT(AH108,LEN(AH108)-FIND("|",AH108))))*($D$14)+SUMIFS($D$13,$H$108,"&lt;&gt;0|-",$G108,LEFT(AH108,FIND("·",AH108)-1)),0)</f>
        <v>0</v>
      </c>
      <c r="AK108" s="141"/>
      <c r="AL108" s="133">
        <f t="array" ref="AL108">IFERROR(SUM(($G$108:$G$115=LEFT(AK108,FIND("·",AK108)-1))*(LEFT(($H$108:$H$115),1)=MID(AK108,FIND("|",AK108)-1,1))*(RIGHT(($H$108:$H$115),LEN($H$108:$H$115)-FIND("|",$H$108:$H$115))=RIGHT(AK108,LEN(AK108)-FIND("|",AK108)))*($D$15+$D$14))+SUM(($D$108:$D$115=LEFT(AK108,FIND("·",AK108)-1))*(LEFT(($E$108:$E$115),1)=MID(AK108,FIND("|",AK108)-1,1))*(RIGHT(($E$108:$E$115),LEN($E$108:$E$115)-FIND("|",$E$108:$E$115))=RIGHT(AK108,LEN(AK108)-FIND("|",AK108))))*($D$15+$D$14)+SUM((($G$108:$G$115)=LEFT(AK108,FIND("·",AK108)-1))*(LEFT(($H$108:$H$115),1)=MID(AK108,FIND("|",AK108)-1,1))*(RIGHT(($H$108:$H$115),LEN($H$108:$H$115)-FIND("|",$H$108:$H$115))&lt;&gt;RIGHT(AK108,LEN(AK108)-FIND("|",AK108))))*$D$14+SUM(($D$108:$D$115=LEFT(AK108,FIND("·",AK108)-1))*(LEFT(($E$108:$E$115),1)=MID(AK108,FIND("|",AK108)-1,1))*(RIGHT(($E$108:$E$115),LEN($E$108:$E$115)-FIND("|",$E$108:$E$115))&lt;&gt;RIGHT(AK108,LEN(AK108)-FIND("|",AK108))))*($D$14)+SUMIFS($D$13,$H$108,"&lt;&gt;0|-",$G108,LEFT(AK108,FIND("·",AK108)-1)),0)</f>
        <v>0</v>
      </c>
      <c r="AN108" s="141"/>
      <c r="AO108" s="133">
        <f t="array" ref="AO108">IFERROR(SUM(($G$108:$G$115=LEFT(AN108,FIND("·",AN108)-1))*(LEFT(($H$108:$H$115),1)=MID(AN108,FIND("|",AN108)-1,1))*(RIGHT(($H$108:$H$115),LEN($H$108:$H$115)-FIND("|",$H$108:$H$115))=RIGHT(AN108,LEN(AN108)-FIND("|",AN108)))*($D$15+$D$14))+SUM(($D$108:$D$115=LEFT(AN108,FIND("·",AN108)-1))*(LEFT(($E$108:$E$115),1)=MID(AN108,FIND("|",AN108)-1,1))*(RIGHT(($E$108:$E$115),LEN($E$108:$E$115)-FIND("|",$E$108:$E$115))=RIGHT(AN108,LEN(AN108)-FIND("|",AN108))))*($D$15+$D$14)+SUM((($G$108:$G$115)=LEFT(AN108,FIND("·",AN108)-1))*(LEFT(($H$108:$H$115),1)=MID(AN108,FIND("|",AN108)-1,1))*(RIGHT(($H$108:$H$115),LEN($H$108:$H$115)-FIND("|",$H$108:$H$115))&lt;&gt;RIGHT(AN108,LEN(AN108)-FIND("|",AN108))))*$D$14+SUM(($D$108:$D$115=LEFT(AN108,FIND("·",AN108)-1))*(LEFT(($E$108:$E$115),1)=MID(AN108,FIND("|",AN108)-1,1))*(RIGHT(($E$108:$E$115),LEN($E$108:$E$115)-FIND("|",$E$108:$E$115))&lt;&gt;RIGHT(AN108,LEN(AN108)-FIND("|",AN108))))*($D$14)+SUMIFS($D$13,$H$108,"&lt;&gt;0|-",$G108,LEFT(AN108,FIND("·",AN108)-1)),0)</f>
        <v>0</v>
      </c>
      <c r="AQ108" s="141"/>
      <c r="AR108" s="133">
        <f t="array" ref="AR108">IFERROR(SUM(($G$108:$G$115=LEFT(AQ108,FIND("·",AQ108)-1))*(LEFT(($H$108:$H$115),1)=MID(AQ108,FIND("|",AQ108)-1,1))*(RIGHT(($H$108:$H$115),LEN($H$108:$H$115)-FIND("|",$H$108:$H$115))=RIGHT(AQ108,LEN(AQ108)-FIND("|",AQ108)))*($D$15+$D$14))+SUM(($D$108:$D$115=LEFT(AQ108,FIND("·",AQ108)-1))*(LEFT(($E$108:$E$115),1)=MID(AQ108,FIND("|",AQ108)-1,1))*(RIGHT(($E$108:$E$115),LEN($E$108:$E$115)-FIND("|",$E$108:$E$115))=RIGHT(AQ108,LEN(AQ108)-FIND("|",AQ108))))*($D$15+$D$14)+SUM((($G$108:$G$115)=LEFT(AQ108,FIND("·",AQ108)-1))*(LEFT(($H$108:$H$115),1)=MID(AQ108,FIND("|",AQ108)-1,1))*(RIGHT(($H$108:$H$115),LEN($H$108:$H$115)-FIND("|",$H$108:$H$115))&lt;&gt;RIGHT(AQ108,LEN(AQ108)-FIND("|",AQ108))))*$D$14+SUM(($D$108:$D$115=LEFT(AQ108,FIND("·",AQ108)-1))*(LEFT(($E$108:$E$115),1)=MID(AQ108,FIND("|",AQ108)-1,1))*(RIGHT(($E$108:$E$115),LEN($E$108:$E$115)-FIND("|",$E$108:$E$115))&lt;&gt;RIGHT(AQ108,LEN(AQ108)-FIND("|",AQ108))))*($D$14)+SUMIFS($D$13,$H$108,"&lt;&gt;0|-",$G108,LEFT(AQ108,FIND("·",AQ108)-1)),0)</f>
        <v>0</v>
      </c>
      <c r="AT108" s="141"/>
      <c r="AU108" s="133">
        <f t="array" ref="AU108">IFERROR(SUM(($G$108:$G$115=LEFT(AT108,FIND("·",AT108)-1))*(LEFT(($H$108:$H$115),1)=MID(AT108,FIND("|",AT108)-1,1))*(RIGHT(($H$108:$H$115),LEN($H$108:$H$115)-FIND("|",$H$108:$H$115))=RIGHT(AT108,LEN(AT108)-FIND("|",AT108)))*($D$15+$D$14))+SUM(($D$108:$D$115=LEFT(AT108,FIND("·",AT108)-1))*(LEFT(($E$108:$E$115),1)=MID(AT108,FIND("|",AT108)-1,1))*(RIGHT(($E$108:$E$115),LEN($E$108:$E$115)-FIND("|",$E$108:$E$115))=RIGHT(AT108,LEN(AT108)-FIND("|",AT108))))*($D$15+$D$14)+SUM((($G$108:$G$115)=LEFT(AT108,FIND("·",AT108)-1))*(LEFT(($H$108:$H$115),1)=MID(AT108,FIND("|",AT108)-1,1))*(RIGHT(($H$108:$H$115),LEN($H$108:$H$115)-FIND("|",$H$108:$H$115))&lt;&gt;RIGHT(AT108,LEN(AT108)-FIND("|",AT108))))*$D$14+SUM(($D$108:$D$115=LEFT(AT108,FIND("·",AT108)-1))*(LEFT(($E$108:$E$115),1)=MID(AT108,FIND("|",AT108)-1,1))*(RIGHT(($E$108:$E$115),LEN($E$108:$E$115)-FIND("|",$E$108:$E$115))&lt;&gt;RIGHT(AT108,LEN(AT108)-FIND("|",AT108))))*($D$14)+SUMIFS($D$13,$H$108,"&lt;&gt;0|-",$G108,LEFT(AT108,FIND("·",AT108)-1)),0)</f>
        <v>0</v>
      </c>
      <c r="AW108" s="141"/>
      <c r="AX108" s="133">
        <f t="array" ref="AX108">IFERROR(SUM(($G$108:$G$115=LEFT(AW108,FIND("·",AW108)-1))*(LEFT(($H$108:$H$115),1)=MID(AW108,FIND("|",AW108)-1,1))*(RIGHT(($H$108:$H$115),LEN($H$108:$H$115)-FIND("|",$H$108:$H$115))=RIGHT(AW108,LEN(AW108)-FIND("|",AW108)))*($D$15+$D$14))+SUM(($D$108:$D$115=LEFT(AW108,FIND("·",AW108)-1))*(LEFT(($E$108:$E$115),1)=MID(AW108,FIND("|",AW108)-1,1))*(RIGHT(($E$108:$E$115),LEN($E$108:$E$115)-FIND("|",$E$108:$E$115))=RIGHT(AW108,LEN(AW108)-FIND("|",AW108))))*($D$15+$D$14)+SUM((($G$108:$G$115)=LEFT(AW108,FIND("·",AW108)-1))*(LEFT(($H$108:$H$115),1)=MID(AW108,FIND("|",AW108)-1,1))*(RIGHT(($H$108:$H$115),LEN($H$108:$H$115)-FIND("|",$H$108:$H$115))&lt;&gt;RIGHT(AW108,LEN(AW108)-FIND("|",AW108))))*$D$14+SUM(($D$108:$D$115=LEFT(AW108,FIND("·",AW108)-1))*(LEFT(($E$108:$E$115),1)=MID(AW108,FIND("|",AW108)-1,1))*(RIGHT(($E$108:$E$115),LEN($E$108:$E$115)-FIND("|",$E$108:$E$115))&lt;&gt;RIGHT(AW108,LEN(AW108)-FIND("|",AW108))))*($D$14)+SUMIFS($D$13,$H$108,"&lt;&gt;0|-",$G108,LEFT(AW108,FIND("·",AW108)-1)),0)</f>
        <v>0</v>
      </c>
      <c r="AZ108" s="141"/>
      <c r="BA108" s="133">
        <f t="array" ref="BA108">IFERROR(SUM(($G$108:$G$115=LEFT(AZ108,FIND("·",AZ108)-1))*(LEFT(($H$108:$H$115),1)=MID(AZ108,FIND("|",AZ108)-1,1))*(RIGHT(($H$108:$H$115),LEN($H$108:$H$115)-FIND("|",$H$108:$H$115))=RIGHT(AZ108,LEN(AZ108)-FIND("|",AZ108)))*($D$15+$D$14))+SUM(($D$108:$D$115=LEFT(AZ108,FIND("·",AZ108)-1))*(LEFT(($E$108:$E$115),1)=MID(AZ108,FIND("|",AZ108)-1,1))*(RIGHT(($E$108:$E$115),LEN($E$108:$E$115)-FIND("|",$E$108:$E$115))=RIGHT(AZ108,LEN(AZ108)-FIND("|",AZ108))))*($D$15+$D$14)+SUM((($G$108:$G$115)=LEFT(AZ108,FIND("·",AZ108)-1))*(LEFT(($H$108:$H$115),1)=MID(AZ108,FIND("|",AZ108)-1,1))*(RIGHT(($H$108:$H$115),LEN($H$108:$H$115)-FIND("|",$H$108:$H$115))&lt;&gt;RIGHT(AZ108,LEN(AZ108)-FIND("|",AZ108))))*$D$14+SUM(($D$108:$D$115=LEFT(AZ108,FIND("·",AZ108)-1))*(LEFT(($E$108:$E$115),1)=MID(AZ108,FIND("|",AZ108)-1,1))*(RIGHT(($E$108:$E$115),LEN($E$108:$E$115)-FIND("|",$E$108:$E$115))&lt;&gt;RIGHT(AZ108,LEN(AZ108)-FIND("|",AZ108))))*($D$14)+SUMIFS($D$13,$H$108,"&lt;&gt;0|-",$G108,LEFT(AZ108,FIND("·",AZ108)-1)),0)</f>
        <v>0</v>
      </c>
      <c r="BC108" s="141"/>
      <c r="BD108" s="133">
        <f t="array" ref="BD108">IFERROR(SUM(($G$108:$G$115=LEFT(BC108,FIND("·",BC108)-1))*(LEFT(($H$108:$H$115),1)=MID(BC108,FIND("|",BC108)-1,1))*(RIGHT(($H$108:$H$115),LEN($H$108:$H$115)-FIND("|",$H$108:$H$115))=RIGHT(BC108,LEN(BC108)-FIND("|",BC108)))*($D$15+$D$14))+SUM(($D$108:$D$115=LEFT(BC108,FIND("·",BC108)-1))*(LEFT(($E$108:$E$115),1)=MID(BC108,FIND("|",BC108)-1,1))*(RIGHT(($E$108:$E$115),LEN($E$108:$E$115)-FIND("|",$E$108:$E$115))=RIGHT(BC108,LEN(BC108)-FIND("|",BC108))))*($D$15+$D$14)+SUM((($G$108:$G$115)=LEFT(BC108,FIND("·",BC108)-1))*(LEFT(($H$108:$H$115),1)=MID(BC108,FIND("|",BC108)-1,1))*(RIGHT(($H$108:$H$115),LEN($H$108:$H$115)-FIND("|",$H$108:$H$115))&lt;&gt;RIGHT(BC108,LEN(BC108)-FIND("|",BC108))))*$D$14+SUM(($D$108:$D$115=LEFT(BC108,FIND("·",BC108)-1))*(LEFT(($E$108:$E$115),1)=MID(BC108,FIND("|",BC108)-1,1))*(RIGHT(($E$108:$E$115),LEN($E$108:$E$115)-FIND("|",$E$108:$E$115))&lt;&gt;RIGHT(BC108,LEN(BC108)-FIND("|",BC108))))*($D$14)+SUMIFS($D$13,$H$108,"&lt;&gt;0|-",$G108,LEFT(BC108,FIND("·",BC108)-1)),0)</f>
        <v>0</v>
      </c>
      <c r="BF108" s="141"/>
      <c r="BG108" s="133">
        <f t="array" ref="BG108">IFERROR(SUM(($G$108:$G$115=LEFT(BF108,FIND("·",BF108)-1))*(LEFT(($H$108:$H$115),1)=MID(BF108,FIND("|",BF108)-1,1))*(RIGHT(($H$108:$H$115),LEN($H$108:$H$115)-FIND("|",$H$108:$H$115))=RIGHT(BF108,LEN(BF108)-FIND("|",BF108)))*($D$15+$D$14))+SUM(($D$108:$D$115=LEFT(BF108,FIND("·",BF108)-1))*(LEFT(($E$108:$E$115),1)=MID(BF108,FIND("|",BF108)-1,1))*(RIGHT(($E$108:$E$115),LEN($E$108:$E$115)-FIND("|",$E$108:$E$115))=RIGHT(BF108,LEN(BF108)-FIND("|",BF108))))*($D$15+$D$14)+SUM((($G$108:$G$115)=LEFT(BF108,FIND("·",BF108)-1))*(LEFT(($H$108:$H$115),1)=MID(BF108,FIND("|",BF108)-1,1))*(RIGHT(($H$108:$H$115),LEN($H$108:$H$115)-FIND("|",$H$108:$H$115))&lt;&gt;RIGHT(BF108,LEN(BF108)-FIND("|",BF108))))*$D$14+SUM(($D$108:$D$115=LEFT(BF108,FIND("·",BF108)-1))*(LEFT(($E$108:$E$115),1)=MID(BF108,FIND("|",BF108)-1,1))*(RIGHT(($E$108:$E$115),LEN($E$108:$E$115)-FIND("|",$E$108:$E$115))&lt;&gt;RIGHT(BF108,LEN(BF108)-FIND("|",BF108))))*($D$14)+SUMIFS($D$13,$H$108,"&lt;&gt;0|-",$G108,LEFT(BF108,FIND("·",BF108)-1)),0)</f>
        <v>0</v>
      </c>
      <c r="BI108" s="141"/>
      <c r="BJ108" s="133">
        <f t="array" ref="BJ108">IFERROR(SUM(($G$108:$G$115=LEFT(BI108,FIND("·",BI108)-1))*(LEFT(($H$108:$H$115),1)=MID(BI108,FIND("|",BI108)-1,1))*(RIGHT(($H$108:$H$115),LEN($H$108:$H$115)-FIND("|",$H$108:$H$115))=RIGHT(BI108,LEN(BI108)-FIND("|",BI108)))*($D$15+$D$14))+SUM(($D$108:$D$115=LEFT(BI108,FIND("·",BI108)-1))*(LEFT(($E$108:$E$115),1)=MID(BI108,FIND("|",BI108)-1,1))*(RIGHT(($E$108:$E$115),LEN($E$108:$E$115)-FIND("|",$E$108:$E$115))=RIGHT(BI108,LEN(BI108)-FIND("|",BI108))))*($D$15+$D$14)+SUM((($G$108:$G$115)=LEFT(BI108,FIND("·",BI108)-1))*(LEFT(($H$108:$H$115),1)=MID(BI108,FIND("|",BI108)-1,1))*(RIGHT(($H$108:$H$115),LEN($H$108:$H$115)-FIND("|",$H$108:$H$115))&lt;&gt;RIGHT(BI108,LEN(BI108)-FIND("|",BI108))))*$D$14+SUM(($D$108:$D$115=LEFT(BI108,FIND("·",BI108)-1))*(LEFT(($E$108:$E$115),1)=MID(BI108,FIND("|",BI108)-1,1))*(RIGHT(($E$108:$E$115),LEN($E$108:$E$115)-FIND("|",$E$108:$E$115))&lt;&gt;RIGHT(BI108,LEN(BI108)-FIND("|",BI108))))*($D$14)+SUMIFS($D$13,$H$108,"&lt;&gt;0|-",$G108,LEFT(BI108,FIND("·",BI108)-1)),0)</f>
        <v>0</v>
      </c>
      <c r="BL108" s="141"/>
      <c r="BM108" s="133">
        <f t="array" ref="BM108">IFERROR(SUM(($G$108:$G$115=LEFT(BL108,FIND("·",BL108)-1))*(LEFT(($H$108:$H$115),1)=MID(BL108,FIND("|",BL108)-1,1))*(RIGHT(($H$108:$H$115),LEN($H$108:$H$115)-FIND("|",$H$108:$H$115))=RIGHT(BL108,LEN(BL108)-FIND("|",BL108)))*($D$15+$D$14))+SUM(($D$108:$D$115=LEFT(BL108,FIND("·",BL108)-1))*(LEFT(($E$108:$E$115),1)=MID(BL108,FIND("|",BL108)-1,1))*(RIGHT(($E$108:$E$115),LEN($E$108:$E$115)-FIND("|",$E$108:$E$115))=RIGHT(BL108,LEN(BL108)-FIND("|",BL108))))*($D$15+$D$14)+SUM((($G$108:$G$115)=LEFT(BL108,FIND("·",BL108)-1))*(LEFT(($H$108:$H$115),1)=MID(BL108,FIND("|",BL108)-1,1))*(RIGHT(($H$108:$H$115),LEN($H$108:$H$115)-FIND("|",$H$108:$H$115))&lt;&gt;RIGHT(BL108,LEN(BL108)-FIND("|",BL108))))*$D$14+SUM(($D$108:$D$115=LEFT(BL108,FIND("·",BL108)-1))*(LEFT(($E$108:$E$115),1)=MID(BL108,FIND("|",BL108)-1,1))*(RIGHT(($E$108:$E$115),LEN($E$108:$E$115)-FIND("|",$E$108:$E$115))&lt;&gt;RIGHT(BL108,LEN(BL108)-FIND("|",BL108))))*($D$14)+SUMIFS($D$13,$H$108,"&lt;&gt;0|-",$G108,LEFT(BL108,FIND("·",BL108)-1)),0)</f>
        <v>0</v>
      </c>
      <c r="BO108" s="141"/>
      <c r="BP108" s="133">
        <f t="array" ref="BP108">IFERROR(SUM(($G$108:$G$115=LEFT(BO108,FIND("·",BO108)-1))*(LEFT(($H$108:$H$115),1)=MID(BO108,FIND("|",BO108)-1,1))*(RIGHT(($H$108:$H$115),LEN($H$108:$H$115)-FIND("|",$H$108:$H$115))=RIGHT(BO108,LEN(BO108)-FIND("|",BO108)))*($D$15+$D$14))+SUM(($D$108:$D$115=LEFT(BO108,FIND("·",BO108)-1))*(LEFT(($E$108:$E$115),1)=MID(BO108,FIND("|",BO108)-1,1))*(RIGHT(($E$108:$E$115),LEN($E$108:$E$115)-FIND("|",$E$108:$E$115))=RIGHT(BO108,LEN(BO108)-FIND("|",BO108))))*($D$15+$D$14)+SUM((($G$108:$G$115)=LEFT(BO108,FIND("·",BO108)-1))*(LEFT(($H$108:$H$115),1)=MID(BO108,FIND("|",BO108)-1,1))*(RIGHT(($H$108:$H$115),LEN($H$108:$H$115)-FIND("|",$H$108:$H$115))&lt;&gt;RIGHT(BO108,LEN(BO108)-FIND("|",BO108))))*$D$14+SUM(($D$108:$D$115=LEFT(BO108,FIND("·",BO108)-1))*(LEFT(($E$108:$E$115),1)=MID(BO108,FIND("|",BO108)-1,1))*(RIGHT(($E$108:$E$115),LEN($E$108:$E$115)-FIND("|",$E$108:$E$115))&lt;&gt;RIGHT(BO108,LEN(BO108)-FIND("|",BO108))))*($D$14)+SUMIFS($D$13,$H$108,"&lt;&gt;0|-",$G108,LEFT(BO108,FIND("·",BO108)-1)),0)</f>
        <v>0</v>
      </c>
      <c r="BR108" s="141"/>
      <c r="BS108" s="133">
        <f t="array" ref="BS108">IFERROR(SUM(($G$108:$G$115=LEFT(BR108,FIND("·",BR108)-1))*(LEFT(($H$108:$H$115),1)=MID(BR108,FIND("|",BR108)-1,1))*(RIGHT(($H$108:$H$115),LEN($H$108:$H$115)-FIND("|",$H$108:$H$115))=RIGHT(BR108,LEN(BR108)-FIND("|",BR108)))*($D$15+$D$14))+SUM(($D$108:$D$115=LEFT(BR108,FIND("·",BR108)-1))*(LEFT(($E$108:$E$115),1)=MID(BR108,FIND("|",BR108)-1,1))*(RIGHT(($E$108:$E$115),LEN($E$108:$E$115)-FIND("|",$E$108:$E$115))=RIGHT(BR108,LEN(BR108)-FIND("|",BR108))))*($D$15+$D$14)+SUM((($G$108:$G$115)=LEFT(BR108,FIND("·",BR108)-1))*(LEFT(($H$108:$H$115),1)=MID(BR108,FIND("|",BR108)-1,1))*(RIGHT(($H$108:$H$115),LEN($H$108:$H$115)-FIND("|",$H$108:$H$115))&lt;&gt;RIGHT(BR108,LEN(BR108)-FIND("|",BR108))))*$D$14+SUM(($D$108:$D$115=LEFT(BR108,FIND("·",BR108)-1))*(LEFT(($E$108:$E$115),1)=MID(BR108,FIND("|",BR108)-1,1))*(RIGHT(($E$108:$E$115),LEN($E$108:$E$115)-FIND("|",$E$108:$E$115))&lt;&gt;RIGHT(BR108,LEN(BR108)-FIND("|",BR108))))*($D$14)+SUMIFS($D$13,$H$108,"&lt;&gt;0|-",$G108,LEFT(BR108,FIND("·",BR108)-1)),0)</f>
        <v>0</v>
      </c>
      <c r="BU108" s="141"/>
      <c r="BV108" s="133">
        <f t="array" ref="BV108">IFERROR(SUM(($G$108:$G$115=LEFT(BU108,FIND("·",BU108)-1))*(LEFT(($H$108:$H$115),1)=MID(BU108,FIND("|",BU108)-1,1))*(RIGHT(($H$108:$H$115),LEN($H$108:$H$115)-FIND("|",$H$108:$H$115))=RIGHT(BU108,LEN(BU108)-FIND("|",BU108)))*($D$15+$D$14))+SUM(($D$108:$D$115=LEFT(BU108,FIND("·",BU108)-1))*(LEFT(($E$108:$E$115),1)=MID(BU108,FIND("|",BU108)-1,1))*(RIGHT(($E$108:$E$115),LEN($E$108:$E$115)-FIND("|",$E$108:$E$115))=RIGHT(BU108,LEN(BU108)-FIND("|",BU108))))*($D$15+$D$14)+SUM((($G$108:$G$115)=LEFT(BU108,FIND("·",BU108)-1))*(LEFT(($H$108:$H$115),1)=MID(BU108,FIND("|",BU108)-1,1))*(RIGHT(($H$108:$H$115),LEN($H$108:$H$115)-FIND("|",$H$108:$H$115))&lt;&gt;RIGHT(BU108,LEN(BU108)-FIND("|",BU108))))*$D$14+SUM(($D$108:$D$115=LEFT(BU108,FIND("·",BU108)-1))*(LEFT(($E$108:$E$115),1)=MID(BU108,FIND("|",BU108)-1,1))*(RIGHT(($E$108:$E$115),LEN($E$108:$E$115)-FIND("|",$E$108:$E$115))&lt;&gt;RIGHT(BU108,LEN(BU108)-FIND("|",BU108))))*($D$14)+SUMIFS($D$13,$H$108,"&lt;&gt;0|-",$G108,LEFT(BU108,FIND("·",BU108)-1)),0)</f>
        <v>0</v>
      </c>
      <c r="BX108" s="141"/>
      <c r="BY108" s="133">
        <f t="array" ref="BY108">IFERROR(SUM(($G$108:$G$115=LEFT(BX108,FIND("·",BX108)-1))*(LEFT(($H$108:$H$115),1)=MID(BX108,FIND("|",BX108)-1,1))*(RIGHT(($H$108:$H$115),LEN($H$108:$H$115)-FIND("|",$H$108:$H$115))=RIGHT(BX108,LEN(BX108)-FIND("|",BX108)))*($D$15+$D$14))+SUM(($D$108:$D$115=LEFT(BX108,FIND("·",BX108)-1))*(LEFT(($E$108:$E$115),1)=MID(BX108,FIND("|",BX108)-1,1))*(RIGHT(($E$108:$E$115),LEN($E$108:$E$115)-FIND("|",$E$108:$E$115))=RIGHT(BX108,LEN(BX108)-FIND("|",BX108))))*($D$15+$D$14)+SUM((($G$108:$G$115)=LEFT(BX108,FIND("·",BX108)-1))*(LEFT(($H$108:$H$115),1)=MID(BX108,FIND("|",BX108)-1,1))*(RIGHT(($H$108:$H$115),LEN($H$108:$H$115)-FIND("|",$H$108:$H$115))&lt;&gt;RIGHT(BX108,LEN(BX108)-FIND("|",BX108))))*$D$14+SUM(($D$108:$D$115=LEFT(BX108,FIND("·",BX108)-1))*(LEFT(($E$108:$E$115),1)=MID(BX108,FIND("|",BX108)-1,1))*(RIGHT(($E$108:$E$115),LEN($E$108:$E$115)-FIND("|",$E$108:$E$115))&lt;&gt;RIGHT(BX108,LEN(BX108)-FIND("|",BX108))))*($D$14)+SUMIFS($D$13,$H$108,"&lt;&gt;0|-",$G108,LEFT(BX108,FIND("·",BX108)-1)),0)</f>
        <v>0</v>
      </c>
      <c r="CA108" s="141"/>
      <c r="CB108" s="133">
        <f t="array" ref="CB108">IFERROR(SUM(($G$108:$G$115=LEFT(CA108,FIND("·",CA108)-1))*(LEFT(($H$108:$H$115),1)=MID(CA108,FIND("|",CA108)-1,1))*(RIGHT(($H$108:$H$115),LEN($H$108:$H$115)-FIND("|",$H$108:$H$115))=RIGHT(CA108,LEN(CA108)-FIND("|",CA108)))*($D$15+$D$14))+SUM(($D$108:$D$115=LEFT(CA108,FIND("·",CA108)-1))*(LEFT(($E$108:$E$115),1)=MID(CA108,FIND("|",CA108)-1,1))*(RIGHT(($E$108:$E$115),LEN($E$108:$E$115)-FIND("|",$E$108:$E$115))=RIGHT(CA108,LEN(CA108)-FIND("|",CA108))))*($D$15+$D$14)+SUM((($G$108:$G$115)=LEFT(CA108,FIND("·",CA108)-1))*(LEFT(($H$108:$H$115),1)=MID(CA108,FIND("|",CA108)-1,1))*(RIGHT(($H$108:$H$115),LEN($H$108:$H$115)-FIND("|",$H$108:$H$115))&lt;&gt;RIGHT(CA108,LEN(CA108)-FIND("|",CA108))))*$D$14+SUM(($D$108:$D$115=LEFT(CA108,FIND("·",CA108)-1))*(LEFT(($E$108:$E$115),1)=MID(CA108,FIND("|",CA108)-1,1))*(RIGHT(($E$108:$E$115),LEN($E$108:$E$115)-FIND("|",$E$108:$E$115))&lt;&gt;RIGHT(CA108,LEN(CA108)-FIND("|",CA108))))*($D$14)+SUMIFS($D$13,$H$108,"&lt;&gt;0|-",$G108,LEFT(CA108,FIND("·",CA108)-1)),0)</f>
        <v>0</v>
      </c>
      <c r="CD108" s="141"/>
      <c r="CE108" s="133">
        <f t="array" ref="CE108">IFERROR(SUM(($G$108:$G$115=LEFT(CD108,FIND("·",CD108)-1))*(LEFT(($H$108:$H$115),1)=MID(CD108,FIND("|",CD108)-1,1))*(RIGHT(($H$108:$H$115),LEN($H$108:$H$115)-FIND("|",$H$108:$H$115))=RIGHT(CD108,LEN(CD108)-FIND("|",CD108)))*($D$15+$D$14))+SUM(($D$108:$D$115=LEFT(CD108,FIND("·",CD108)-1))*(LEFT(($E$108:$E$115),1)=MID(CD108,FIND("|",CD108)-1,1))*(RIGHT(($E$108:$E$115),LEN($E$108:$E$115)-FIND("|",$E$108:$E$115))=RIGHT(CD108,LEN(CD108)-FIND("|",CD108))))*($D$15+$D$14)+SUM((($G$108:$G$115)=LEFT(CD108,FIND("·",CD108)-1))*(LEFT(($H$108:$H$115),1)=MID(CD108,FIND("|",CD108)-1,1))*(RIGHT(($H$108:$H$115),LEN($H$108:$H$115)-FIND("|",$H$108:$H$115))&lt;&gt;RIGHT(CD108,LEN(CD108)-FIND("|",CD108))))*$D$14+SUM(($D$108:$D$115=LEFT(CD108,FIND("·",CD108)-1))*(LEFT(($E$108:$E$115),1)=MID(CD108,FIND("|",CD108)-1,1))*(RIGHT(($E$108:$E$115),LEN($E$108:$E$115)-FIND("|",$E$108:$E$115))&lt;&gt;RIGHT(CD108,LEN(CD108)-FIND("|",CD108))))*($D$14)+SUMIFS($D$13,$H$108,"&lt;&gt;0|-",$G108,LEFT(CD108,FIND("·",CD108)-1)),0)</f>
        <v>0</v>
      </c>
      <c r="CG108" s="141"/>
      <c r="CH108" s="133">
        <f t="array" ref="CH108">IFERROR(SUM(($G$108:$G$115=LEFT(CG108,FIND("·",CG108)-1))*(LEFT(($H$108:$H$115),1)=MID(CG108,FIND("|",CG108)-1,1))*(RIGHT(($H$108:$H$115),LEN($H$108:$H$115)-FIND("|",$H$108:$H$115))=RIGHT(CG108,LEN(CG108)-FIND("|",CG108)))*($D$15+$D$14))+SUM(($D$108:$D$115=LEFT(CG108,FIND("·",CG108)-1))*(LEFT(($E$108:$E$115),1)=MID(CG108,FIND("|",CG108)-1,1))*(RIGHT(($E$108:$E$115),LEN($E$108:$E$115)-FIND("|",$E$108:$E$115))=RIGHT(CG108,LEN(CG108)-FIND("|",CG108))))*($D$15+$D$14)+SUM((($G$108:$G$115)=LEFT(CG108,FIND("·",CG108)-1))*(LEFT(($H$108:$H$115),1)=MID(CG108,FIND("|",CG108)-1,1))*(RIGHT(($H$108:$H$115),LEN($H$108:$H$115)-FIND("|",$H$108:$H$115))&lt;&gt;RIGHT(CG108,LEN(CG108)-FIND("|",CG108))))*$D$14+SUM(($D$108:$D$115=LEFT(CG108,FIND("·",CG108)-1))*(LEFT(($E$108:$E$115),1)=MID(CG108,FIND("|",CG108)-1,1))*(RIGHT(($E$108:$E$115),LEN($E$108:$E$115)-FIND("|",$E$108:$E$115))&lt;&gt;RIGHT(CG108,LEN(CG108)-FIND("|",CG108))))*($D$14)+SUMIFS($D$13,$H$108,"&lt;&gt;0|-",$G108,LEFT(CG108,FIND("·",CG108)-1)),0)</f>
        <v>0</v>
      </c>
      <c r="CJ108" s="141"/>
      <c r="CK108" s="133">
        <f t="array" ref="CK108">IFERROR(SUM(($G$108:$G$115=LEFT(CJ108,FIND("·",CJ108)-1))*(LEFT(($H$108:$H$115),1)=MID(CJ108,FIND("|",CJ108)-1,1))*(RIGHT(($H$108:$H$115),LEN($H$108:$H$115)-FIND("|",$H$108:$H$115))=RIGHT(CJ108,LEN(CJ108)-FIND("|",CJ108)))*($D$15+$D$14))+SUM(($D$108:$D$115=LEFT(CJ108,FIND("·",CJ108)-1))*(LEFT(($E$108:$E$115),1)=MID(CJ108,FIND("|",CJ108)-1,1))*(RIGHT(($E$108:$E$115),LEN($E$108:$E$115)-FIND("|",$E$108:$E$115))=RIGHT(CJ108,LEN(CJ108)-FIND("|",CJ108))))*($D$15+$D$14)+SUM((($G$108:$G$115)=LEFT(CJ108,FIND("·",CJ108)-1))*(LEFT(($H$108:$H$115),1)=MID(CJ108,FIND("|",CJ108)-1,1))*(RIGHT(($H$108:$H$115),LEN($H$108:$H$115)-FIND("|",$H$108:$H$115))&lt;&gt;RIGHT(CJ108,LEN(CJ108)-FIND("|",CJ108))))*$D$14+SUM(($D$108:$D$115=LEFT(CJ108,FIND("·",CJ108)-1))*(LEFT(($E$108:$E$115),1)=MID(CJ108,FIND("|",CJ108)-1,1))*(RIGHT(($E$108:$E$115),LEN($E$108:$E$115)-FIND("|",$E$108:$E$115))&lt;&gt;RIGHT(CJ108,LEN(CJ108)-FIND("|",CJ108))))*($D$14)+SUMIFS($D$13,$H$108,"&lt;&gt;0|-",$G108,LEFT(CJ108,FIND("·",CJ108)-1)),0)</f>
        <v>0</v>
      </c>
      <c r="CM108" s="141"/>
      <c r="CN108" s="133">
        <f t="array" ref="CN108">IFERROR(SUM(($G$108:$G$115=LEFT(CM108,FIND("·",CM108)-1))*(LEFT(($H$108:$H$115),1)=MID(CM108,FIND("|",CM108)-1,1))*(RIGHT(($H$108:$H$115),LEN($H$108:$H$115)-FIND("|",$H$108:$H$115))=RIGHT(CM108,LEN(CM108)-FIND("|",CM108)))*($D$15+$D$14))+SUM(($D$108:$D$115=LEFT(CM108,FIND("·",CM108)-1))*(LEFT(($E$108:$E$115),1)=MID(CM108,FIND("|",CM108)-1,1))*(RIGHT(($E$108:$E$115),LEN($E$108:$E$115)-FIND("|",$E$108:$E$115))=RIGHT(CM108,LEN(CM108)-FIND("|",CM108))))*($D$15+$D$14)+SUM((($G$108:$G$115)=LEFT(CM108,FIND("·",CM108)-1))*(LEFT(($H$108:$H$115),1)=MID(CM108,FIND("|",CM108)-1,1))*(RIGHT(($H$108:$H$115),LEN($H$108:$H$115)-FIND("|",$H$108:$H$115))&lt;&gt;RIGHT(CM108,LEN(CM108)-FIND("|",CM108))))*$D$14+SUM(($D$108:$D$115=LEFT(CM108,FIND("·",CM108)-1))*(LEFT(($E$108:$E$115),1)=MID(CM108,FIND("|",CM108)-1,1))*(RIGHT(($E$108:$E$115),LEN($E$108:$E$115)-FIND("|",$E$108:$E$115))&lt;&gt;RIGHT(CM108,LEN(CM108)-FIND("|",CM108))))*($D$14)+SUMIFS($D$13,$H$108,"&lt;&gt;0|-",$G108,LEFT(CM108,FIND("·",CM108)-1)),0)</f>
        <v>0</v>
      </c>
      <c r="CP108" s="141"/>
      <c r="CQ108" s="133">
        <f t="array" ref="CQ108">IFERROR(SUM(($G$108:$G$115=LEFT(CP108,FIND("·",CP108)-1))*(LEFT(($H$108:$H$115),1)=MID(CP108,FIND("|",CP108)-1,1))*(RIGHT(($H$108:$H$115),LEN($H$108:$H$115)-FIND("|",$H$108:$H$115))=RIGHT(CP108,LEN(CP108)-FIND("|",CP108)))*($D$15+$D$14))+SUM(($D$108:$D$115=LEFT(CP108,FIND("·",CP108)-1))*(LEFT(($E$108:$E$115),1)=MID(CP108,FIND("|",CP108)-1,1))*(RIGHT(($E$108:$E$115),LEN($E$108:$E$115)-FIND("|",$E$108:$E$115))=RIGHT(CP108,LEN(CP108)-FIND("|",CP108))))*($D$15+$D$14)+SUM((($G$108:$G$115)=LEFT(CP108,FIND("·",CP108)-1))*(LEFT(($H$108:$H$115),1)=MID(CP108,FIND("|",CP108)-1,1))*(RIGHT(($H$108:$H$115),LEN($H$108:$H$115)-FIND("|",$H$108:$H$115))&lt;&gt;RIGHT(CP108,LEN(CP108)-FIND("|",CP108))))*$D$14+SUM(($D$108:$D$115=LEFT(CP108,FIND("·",CP108)-1))*(LEFT(($E$108:$E$115),1)=MID(CP108,FIND("|",CP108)-1,1))*(RIGHT(($E$108:$E$115),LEN($E$108:$E$115)-FIND("|",$E$108:$E$115))&lt;&gt;RIGHT(CP108,LEN(CP108)-FIND("|",CP108))))*($D$14)+SUMIFS($D$13,$H$108,"&lt;&gt;0|-",$G108,LEFT(CP108,FIND("·",CP108)-1)),0)</f>
        <v>0</v>
      </c>
      <c r="CS108" s="141"/>
      <c r="CT108" s="133">
        <f t="array" ref="CT108">IFERROR(SUM(($G$108:$G$115=LEFT(CS108,FIND("·",CS108)-1))*(LEFT(($H$108:$H$115),1)=MID(CS108,FIND("|",CS108)-1,1))*(RIGHT(($H$108:$H$115),LEN($H$108:$H$115)-FIND("|",$H$108:$H$115))=RIGHT(CS108,LEN(CS108)-FIND("|",CS108)))*($D$15+$D$14))+SUM(($D$108:$D$115=LEFT(CS108,FIND("·",CS108)-1))*(LEFT(($E$108:$E$115),1)=MID(CS108,FIND("|",CS108)-1,1))*(RIGHT(($E$108:$E$115),LEN($E$108:$E$115)-FIND("|",$E$108:$E$115))=RIGHT(CS108,LEN(CS108)-FIND("|",CS108))))*($D$15+$D$14)+SUM((($G$108:$G$115)=LEFT(CS108,FIND("·",CS108)-1))*(LEFT(($H$108:$H$115),1)=MID(CS108,FIND("|",CS108)-1,1))*(RIGHT(($H$108:$H$115),LEN($H$108:$H$115)-FIND("|",$H$108:$H$115))&lt;&gt;RIGHT(CS108,LEN(CS108)-FIND("|",CS108))))*$D$14+SUM(($D$108:$D$115=LEFT(CS108,FIND("·",CS108)-1))*(LEFT(($E$108:$E$115),1)=MID(CS108,FIND("|",CS108)-1,1))*(RIGHT(($E$108:$E$115),LEN($E$108:$E$115)-FIND("|",$E$108:$E$115))&lt;&gt;RIGHT(CS108,LEN(CS108)-FIND("|",CS108))))*($D$14)+SUMIFS($D$13,$H$108,"&lt;&gt;0|-",$G108,LEFT(CS108,FIND("·",CS108)-1)),0)</f>
        <v>0</v>
      </c>
      <c r="CV108" s="141"/>
      <c r="CW108" s="133">
        <f t="array" ref="CW108">IFERROR(SUM(($G$108:$G$115=LEFT(CV108,FIND("·",CV108)-1))*(LEFT(($H$108:$H$115),1)=MID(CV108,FIND("|",CV108)-1,1))*(RIGHT(($H$108:$H$115),LEN($H$108:$H$115)-FIND("|",$H$108:$H$115))=RIGHT(CV108,LEN(CV108)-FIND("|",CV108)))*($D$15+$D$14))+SUM(($D$108:$D$115=LEFT(CV108,FIND("·",CV108)-1))*(LEFT(($E$108:$E$115),1)=MID(CV108,FIND("|",CV108)-1,1))*(RIGHT(($E$108:$E$115),LEN($E$108:$E$115)-FIND("|",$E$108:$E$115))=RIGHT(CV108,LEN(CV108)-FIND("|",CV108))))*($D$15+$D$14)+SUM((($G$108:$G$115)=LEFT(CV108,FIND("·",CV108)-1))*(LEFT(($H$108:$H$115),1)=MID(CV108,FIND("|",CV108)-1,1))*(RIGHT(($H$108:$H$115),LEN($H$108:$H$115)-FIND("|",$H$108:$H$115))&lt;&gt;RIGHT(CV108,LEN(CV108)-FIND("|",CV108))))*$D$14+SUM(($D$108:$D$115=LEFT(CV108,FIND("·",CV108)-1))*(LEFT(($E$108:$E$115),1)=MID(CV108,FIND("|",CV108)-1,1))*(RIGHT(($E$108:$E$115),LEN($E$108:$E$115)-FIND("|",$E$108:$E$115))&lt;&gt;RIGHT(CV108,LEN(CV108)-FIND("|",CV108))))*($D$14)+SUMIFS($D$13,$H$108,"&lt;&gt;0|-",$G108,LEFT(CV108,FIND("·",CV108)-1)),0)</f>
        <v>0</v>
      </c>
      <c r="CY108" s="141"/>
      <c r="CZ108" s="133">
        <f t="array" ref="CZ108">IFERROR(SUM(($G$108:$G$115=LEFT(CY108,FIND("·",CY108)-1))*(LEFT(($H$108:$H$115),1)=MID(CY108,FIND("|",CY108)-1,1))*(RIGHT(($H$108:$H$115),LEN($H$108:$H$115)-FIND("|",$H$108:$H$115))=RIGHT(CY108,LEN(CY108)-FIND("|",CY108)))*($D$15+$D$14))+SUM(($D$108:$D$115=LEFT(CY108,FIND("·",CY108)-1))*(LEFT(($E$108:$E$115),1)=MID(CY108,FIND("|",CY108)-1,1))*(RIGHT(($E$108:$E$115),LEN($E$108:$E$115)-FIND("|",$E$108:$E$115))=RIGHT(CY108,LEN(CY108)-FIND("|",CY108))))*($D$15+$D$14)+SUM((($G$108:$G$115)=LEFT(CY108,FIND("·",CY108)-1))*(LEFT(($H$108:$H$115),1)=MID(CY108,FIND("|",CY108)-1,1))*(RIGHT(($H$108:$H$115),LEN($H$108:$H$115)-FIND("|",$H$108:$H$115))&lt;&gt;RIGHT(CY108,LEN(CY108)-FIND("|",CY108))))*$D$14+SUM(($D$108:$D$115=LEFT(CY108,FIND("·",CY108)-1))*(LEFT(($E$108:$E$115),1)=MID(CY108,FIND("|",CY108)-1,1))*(RIGHT(($E$108:$E$115),LEN($E$108:$E$115)-FIND("|",$E$108:$E$115))&lt;&gt;RIGHT(CY108,LEN(CY108)-FIND("|",CY108))))*($D$14)+SUMIFS($D$13,$H$108,"&lt;&gt;0|-",$G108,LEFT(CY108,FIND("·",CY108)-1)),0)</f>
        <v>0</v>
      </c>
      <c r="DB108" s="141"/>
      <c r="DC108" s="133">
        <f t="array" ref="DC108">IFERROR(SUM(($G$108:$G$115=LEFT(DB108,FIND("·",DB108)-1))*(LEFT(($H$108:$H$115),1)=MID(DB108,FIND("|",DB108)-1,1))*(RIGHT(($H$108:$H$115),LEN($H$108:$H$115)-FIND("|",$H$108:$H$115))=RIGHT(DB108,LEN(DB108)-FIND("|",DB108)))*($D$15+$D$14))+SUM(($D$108:$D$115=LEFT(DB108,FIND("·",DB108)-1))*(LEFT(($E$108:$E$115),1)=MID(DB108,FIND("|",DB108)-1,1))*(RIGHT(($E$108:$E$115),LEN($E$108:$E$115)-FIND("|",$E$108:$E$115))=RIGHT(DB108,LEN(DB108)-FIND("|",DB108))))*($D$15+$D$14)+SUM((($G$108:$G$115)=LEFT(DB108,FIND("·",DB108)-1))*(LEFT(($H$108:$H$115),1)=MID(DB108,FIND("|",DB108)-1,1))*(RIGHT(($H$108:$H$115),LEN($H$108:$H$115)-FIND("|",$H$108:$H$115))&lt;&gt;RIGHT(DB108,LEN(DB108)-FIND("|",DB108))))*$D$14+SUM(($D$108:$D$115=LEFT(DB108,FIND("·",DB108)-1))*(LEFT(($E$108:$E$115),1)=MID(DB108,FIND("|",DB108)-1,1))*(RIGHT(($E$108:$E$115),LEN($E$108:$E$115)-FIND("|",$E$108:$E$115))&lt;&gt;RIGHT(DB108,LEN(DB108)-FIND("|",DB108))))*($D$14)+SUMIFS($D$13,$H$108,"&lt;&gt;0|-",$G108,LEFT(DB108,FIND("·",DB108)-1)),0)</f>
        <v>0</v>
      </c>
      <c r="DE108" s="141"/>
      <c r="DF108" s="133">
        <f t="array" ref="DF108">IFERROR(SUM(($G$108:$G$115=LEFT(DE108,FIND("·",DE108)-1))*(LEFT(($H$108:$H$115),1)=MID(DE108,FIND("|",DE108)-1,1))*(RIGHT(($H$108:$H$115),LEN($H$108:$H$115)-FIND("|",$H$108:$H$115))=RIGHT(DE108,LEN(DE108)-FIND("|",DE108)))*($D$15+$D$14))+SUM(($D$108:$D$115=LEFT(DE108,FIND("·",DE108)-1))*(LEFT(($E$108:$E$115),1)=MID(DE108,FIND("|",DE108)-1,1))*(RIGHT(($E$108:$E$115),LEN($E$108:$E$115)-FIND("|",$E$108:$E$115))=RIGHT(DE108,LEN(DE108)-FIND("|",DE108))))*($D$15+$D$14)+SUM((($G$108:$G$115)=LEFT(DE108,FIND("·",DE108)-1))*(LEFT(($H$108:$H$115),1)=MID(DE108,FIND("|",DE108)-1,1))*(RIGHT(($H$108:$H$115),LEN($H$108:$H$115)-FIND("|",$H$108:$H$115))&lt;&gt;RIGHT(DE108,LEN(DE108)-FIND("|",DE108))))*$D$14+SUM(($D$108:$D$115=LEFT(DE108,FIND("·",DE108)-1))*(LEFT(($E$108:$E$115),1)=MID(DE108,FIND("|",DE108)-1,1))*(RIGHT(($E$108:$E$115),LEN($E$108:$E$115)-FIND("|",$E$108:$E$115))&lt;&gt;RIGHT(DE108,LEN(DE108)-FIND("|",DE108))))*($D$14)+SUMIFS($D$13,$H$108,"&lt;&gt;0|-",$G108,LEFT(DE108,FIND("·",DE108)-1)),0)</f>
        <v>0</v>
      </c>
      <c r="DH108" s="141"/>
      <c r="DI108" s="133">
        <f t="array" ref="DI108">IFERROR(SUM(($G$108:$G$115=LEFT(DH108,FIND("·",DH108)-1))*(LEFT(($H$108:$H$115),1)=MID(DH108,FIND("|",DH108)-1,1))*(RIGHT(($H$108:$H$115),LEN($H$108:$H$115)-FIND("|",$H$108:$H$115))=RIGHT(DH108,LEN(DH108)-FIND("|",DH108)))*($D$15+$D$14))+SUM(($D$108:$D$115=LEFT(DH108,FIND("·",DH108)-1))*(LEFT(($E$108:$E$115),1)=MID(DH108,FIND("|",DH108)-1,1))*(RIGHT(($E$108:$E$115),LEN($E$108:$E$115)-FIND("|",$E$108:$E$115))=RIGHT(DH108,LEN(DH108)-FIND("|",DH108))))*($D$15+$D$14)+SUM((($G$108:$G$115)=LEFT(DH108,FIND("·",DH108)-1))*(LEFT(($H$108:$H$115),1)=MID(DH108,FIND("|",DH108)-1,1))*(RIGHT(($H$108:$H$115),LEN($H$108:$H$115)-FIND("|",$H$108:$H$115))&lt;&gt;RIGHT(DH108,LEN(DH108)-FIND("|",DH108))))*$D$14+SUM(($D$108:$D$115=LEFT(DH108,FIND("·",DH108)-1))*(LEFT(($E$108:$E$115),1)=MID(DH108,FIND("|",DH108)-1,1))*(RIGHT(($E$108:$E$115),LEN($E$108:$E$115)-FIND("|",$E$108:$E$115))&lt;&gt;RIGHT(DH108,LEN(DH108)-FIND("|",DH108))))*($D$14)+SUMIFS($D$13,$H$108,"&lt;&gt;0|-",$G108,LEFT(DH108,FIND("·",DH108)-1)),0)</f>
        <v>0</v>
      </c>
      <c r="DK108" s="141"/>
      <c r="DL108" s="133">
        <f t="array" ref="DL108">IFERROR(SUM(($G$108:$G$115=LEFT(DK108,FIND("·",DK108)-1))*(LEFT(($H$108:$H$115),1)=MID(DK108,FIND("|",DK108)-1,1))*(RIGHT(($H$108:$H$115),LEN($H$108:$H$115)-FIND("|",$H$108:$H$115))=RIGHT(DK108,LEN(DK108)-FIND("|",DK108)))*($D$15+$D$14))+SUM(($D$108:$D$115=LEFT(DK108,FIND("·",DK108)-1))*(LEFT(($E$108:$E$115),1)=MID(DK108,FIND("|",DK108)-1,1))*(RIGHT(($E$108:$E$115),LEN($E$108:$E$115)-FIND("|",$E$108:$E$115))=RIGHT(DK108,LEN(DK108)-FIND("|",DK108))))*($D$15+$D$14)+SUM((($G$108:$G$115)=LEFT(DK108,FIND("·",DK108)-1))*(LEFT(($H$108:$H$115),1)=MID(DK108,FIND("|",DK108)-1,1))*(RIGHT(($H$108:$H$115),LEN($H$108:$H$115)-FIND("|",$H$108:$H$115))&lt;&gt;RIGHT(DK108,LEN(DK108)-FIND("|",DK108))))*$D$14+SUM(($D$108:$D$115=LEFT(DK108,FIND("·",DK108)-1))*(LEFT(($E$108:$E$115),1)=MID(DK108,FIND("|",DK108)-1,1))*(RIGHT(($E$108:$E$115),LEN($E$108:$E$115)-FIND("|",$E$108:$E$115))&lt;&gt;RIGHT(DK108,LEN(DK108)-FIND("|",DK108))))*($D$14)+SUMIFS($D$13,$H$108,"&lt;&gt;0|-",$G108,LEFT(DK108,FIND("·",DK108)-1)),0)</f>
        <v>0</v>
      </c>
      <c r="DN108" s="141"/>
      <c r="DO108" s="133">
        <f t="array" ref="DO108">IFERROR(SUM(($G$108:$G$115=LEFT(DN108,FIND("·",DN108)-1))*(LEFT(($H$108:$H$115),1)=MID(DN108,FIND("|",DN108)-1,1))*(RIGHT(($H$108:$H$115),LEN($H$108:$H$115)-FIND("|",$H$108:$H$115))=RIGHT(DN108,LEN(DN108)-FIND("|",DN108)))*($D$15+$D$14))+SUM(($D$108:$D$115=LEFT(DN108,FIND("·",DN108)-1))*(LEFT(($E$108:$E$115),1)=MID(DN108,FIND("|",DN108)-1,1))*(RIGHT(($E$108:$E$115),LEN($E$108:$E$115)-FIND("|",$E$108:$E$115))=RIGHT(DN108,LEN(DN108)-FIND("|",DN108))))*($D$15+$D$14)+SUM((($G$108:$G$115)=LEFT(DN108,FIND("·",DN108)-1))*(LEFT(($H$108:$H$115),1)=MID(DN108,FIND("|",DN108)-1,1))*(RIGHT(($H$108:$H$115),LEN($H$108:$H$115)-FIND("|",$H$108:$H$115))&lt;&gt;RIGHT(DN108,LEN(DN108)-FIND("|",DN108))))*$D$14+SUM(($D$108:$D$115=LEFT(DN108,FIND("·",DN108)-1))*(LEFT(($E$108:$E$115),1)=MID(DN108,FIND("|",DN108)-1,1))*(RIGHT(($E$108:$E$115),LEN($E$108:$E$115)-FIND("|",$E$108:$E$115))&lt;&gt;RIGHT(DN108,LEN(DN108)-FIND("|",DN108))))*($D$14)+SUMIFS($D$13,$H$108,"&lt;&gt;0|-",$G108,LEFT(DN108,FIND("·",DN108)-1)),0)</f>
        <v>0</v>
      </c>
      <c r="DQ108" s="141"/>
      <c r="DR108" s="133">
        <f t="array" ref="DR108">IFERROR(SUM(($G$108:$G$115=LEFT(DQ108,FIND("·",DQ108)-1))*(LEFT(($H$108:$H$115),1)=MID(DQ108,FIND("|",DQ108)-1,1))*(RIGHT(($H$108:$H$115),LEN($H$108:$H$115)-FIND("|",$H$108:$H$115))=RIGHT(DQ108,LEN(DQ108)-FIND("|",DQ108)))*($D$15+$D$14))+SUM(($D$108:$D$115=LEFT(DQ108,FIND("·",DQ108)-1))*(LEFT(($E$108:$E$115),1)=MID(DQ108,FIND("|",DQ108)-1,1))*(RIGHT(($E$108:$E$115),LEN($E$108:$E$115)-FIND("|",$E$108:$E$115))=RIGHT(DQ108,LEN(DQ108)-FIND("|",DQ108))))*($D$15+$D$14)+SUM((($G$108:$G$115)=LEFT(DQ108,FIND("·",DQ108)-1))*(LEFT(($H$108:$H$115),1)=MID(DQ108,FIND("|",DQ108)-1,1))*(RIGHT(($H$108:$H$115),LEN($H$108:$H$115)-FIND("|",$H$108:$H$115))&lt;&gt;RIGHT(DQ108,LEN(DQ108)-FIND("|",DQ108))))*$D$14+SUM(($D$108:$D$115=LEFT(DQ108,FIND("·",DQ108)-1))*(LEFT(($E$108:$E$115),1)=MID(DQ108,FIND("|",DQ108)-1,1))*(RIGHT(($E$108:$E$115),LEN($E$108:$E$115)-FIND("|",$E$108:$E$115))&lt;&gt;RIGHT(DQ108,LEN(DQ108)-FIND("|",DQ108))))*($D$14)+SUMIFS($D$13,$H$108,"&lt;&gt;0|-",$G108,LEFT(DQ108,FIND("·",DQ108)-1)),0)</f>
        <v>0</v>
      </c>
      <c r="DT108" s="141"/>
      <c r="DU108" s="133">
        <f t="array" ref="DU108">IFERROR(SUM(($G$108:$G$115=LEFT(DT108,FIND("·",DT108)-1))*(LEFT(($H$108:$H$115),1)=MID(DT108,FIND("|",DT108)-1,1))*(RIGHT(($H$108:$H$115),LEN($H$108:$H$115)-FIND("|",$H$108:$H$115))=RIGHT(DT108,LEN(DT108)-FIND("|",DT108)))*($D$15+$D$14))+SUM(($D$108:$D$115=LEFT(DT108,FIND("·",DT108)-1))*(LEFT(($E$108:$E$115),1)=MID(DT108,FIND("|",DT108)-1,1))*(RIGHT(($E$108:$E$115),LEN($E$108:$E$115)-FIND("|",$E$108:$E$115))=RIGHT(DT108,LEN(DT108)-FIND("|",DT108))))*($D$15+$D$14)+SUM((($G$108:$G$115)=LEFT(DT108,FIND("·",DT108)-1))*(LEFT(($H$108:$H$115),1)=MID(DT108,FIND("|",DT108)-1,1))*(RIGHT(($H$108:$H$115),LEN($H$108:$H$115)-FIND("|",$H$108:$H$115))&lt;&gt;RIGHT(DT108,LEN(DT108)-FIND("|",DT108))))*$D$14+SUM(($D$108:$D$115=LEFT(DT108,FIND("·",DT108)-1))*(LEFT(($E$108:$E$115),1)=MID(DT108,FIND("|",DT108)-1,1))*(RIGHT(($E$108:$E$115),LEN($E$108:$E$115)-FIND("|",$E$108:$E$115))&lt;&gt;RIGHT(DT108,LEN(DT108)-FIND("|",DT108))))*($D$14)+SUMIFS($D$13,$H$108,"&lt;&gt;0|-",$G108,LEFT(DT108,FIND("·",DT108)-1)),0)</f>
        <v>0</v>
      </c>
      <c r="DW108" s="141"/>
      <c r="DX108" s="133">
        <f t="array" ref="DX108">IFERROR(SUM(($G$108:$G$115=LEFT(DW108,FIND("·",DW108)-1))*(LEFT(($H$108:$H$115),1)=MID(DW108,FIND("|",DW108)-1,1))*(RIGHT(($H$108:$H$115),LEN($H$108:$H$115)-FIND("|",$H$108:$H$115))=RIGHT(DW108,LEN(DW108)-FIND("|",DW108)))*($D$15+$D$14))+SUM(($D$108:$D$115=LEFT(DW108,FIND("·",DW108)-1))*(LEFT(($E$108:$E$115),1)=MID(DW108,FIND("|",DW108)-1,1))*(RIGHT(($E$108:$E$115),LEN($E$108:$E$115)-FIND("|",$E$108:$E$115))=RIGHT(DW108,LEN(DW108)-FIND("|",DW108))))*($D$15+$D$14)+SUM((($G$108:$G$115)=LEFT(DW108,FIND("·",DW108)-1))*(LEFT(($H$108:$H$115),1)=MID(DW108,FIND("|",DW108)-1,1))*(RIGHT(($H$108:$H$115),LEN($H$108:$H$115)-FIND("|",$H$108:$H$115))&lt;&gt;RIGHT(DW108,LEN(DW108)-FIND("|",DW108))))*$D$14+SUM(($D$108:$D$115=LEFT(DW108,FIND("·",DW108)-1))*(LEFT(($E$108:$E$115),1)=MID(DW108,FIND("|",DW108)-1,1))*(RIGHT(($E$108:$E$115),LEN($E$108:$E$115)-FIND("|",$E$108:$E$115))&lt;&gt;RIGHT(DW108,LEN(DW108)-FIND("|",DW108))))*($D$14)+SUMIFS($D$13,$H$108,"&lt;&gt;0|-",$G108,LEFT(DW108,FIND("·",DW108)-1)),0)</f>
        <v>0</v>
      </c>
      <c r="DZ108" s="141"/>
      <c r="EA108" s="133">
        <f t="array" ref="EA108">IFERROR(SUM(($G$108:$G$115=LEFT(DZ108,FIND("·",DZ108)-1))*(LEFT(($H$108:$H$115),1)=MID(DZ108,FIND("|",DZ108)-1,1))*(RIGHT(($H$108:$H$115),LEN($H$108:$H$115)-FIND("|",$H$108:$H$115))=RIGHT(DZ108,LEN(DZ108)-FIND("|",DZ108)))*($D$15+$D$14))+SUM(($D$108:$D$115=LEFT(DZ108,FIND("·",DZ108)-1))*(LEFT(($E$108:$E$115),1)=MID(DZ108,FIND("|",DZ108)-1,1))*(RIGHT(($E$108:$E$115),LEN($E$108:$E$115)-FIND("|",$E$108:$E$115))=RIGHT(DZ108,LEN(DZ108)-FIND("|",DZ108))))*($D$15+$D$14)+SUM((($G$108:$G$115)=LEFT(DZ108,FIND("·",DZ108)-1))*(LEFT(($H$108:$H$115),1)=MID(DZ108,FIND("|",DZ108)-1,1))*(RIGHT(($H$108:$H$115),LEN($H$108:$H$115)-FIND("|",$H$108:$H$115))&lt;&gt;RIGHT(DZ108,LEN(DZ108)-FIND("|",DZ108))))*$D$14+SUM(($D$108:$D$115=LEFT(DZ108,FIND("·",DZ108)-1))*(LEFT(($E$108:$E$115),1)=MID(DZ108,FIND("|",DZ108)-1,1))*(RIGHT(($E$108:$E$115),LEN($E$108:$E$115)-FIND("|",$E$108:$E$115))&lt;&gt;RIGHT(DZ108,LEN(DZ108)-FIND("|",DZ108))))*($D$14)+SUMIFS($D$13,$H$108,"&lt;&gt;0|-",$G108,LEFT(DZ108,FIND("·",DZ108)-1)),0)</f>
        <v>0</v>
      </c>
      <c r="EC108" s="141"/>
      <c r="ED108" s="133">
        <f t="array" ref="ED108">IFERROR(SUM(($G$108:$G$115=LEFT(EC108,FIND("·",EC108)-1))*(LEFT(($H$108:$H$115),1)=MID(EC108,FIND("|",EC108)-1,1))*(RIGHT(($H$108:$H$115),LEN($H$108:$H$115)-FIND("|",$H$108:$H$115))=RIGHT(EC108,LEN(EC108)-FIND("|",EC108)))*($D$15+$D$14))+SUM(($D$108:$D$115=LEFT(EC108,FIND("·",EC108)-1))*(LEFT(($E$108:$E$115),1)=MID(EC108,FIND("|",EC108)-1,1))*(RIGHT(($E$108:$E$115),LEN($E$108:$E$115)-FIND("|",$E$108:$E$115))=RIGHT(EC108,LEN(EC108)-FIND("|",EC108))))*($D$15+$D$14)+SUM((($G$108:$G$115)=LEFT(EC108,FIND("·",EC108)-1))*(LEFT(($H$108:$H$115),1)=MID(EC108,FIND("|",EC108)-1,1))*(RIGHT(($H$108:$H$115),LEN($H$108:$H$115)-FIND("|",$H$108:$H$115))&lt;&gt;RIGHT(EC108,LEN(EC108)-FIND("|",EC108))))*$D$14+SUM(($D$108:$D$115=LEFT(EC108,FIND("·",EC108)-1))*(LEFT(($E$108:$E$115),1)=MID(EC108,FIND("|",EC108)-1,1))*(RIGHT(($E$108:$E$115),LEN($E$108:$E$115)-FIND("|",$E$108:$E$115))&lt;&gt;RIGHT(EC108,LEN(EC108)-FIND("|",EC108))))*($D$14)+SUMIFS($D$13,$H$108,"&lt;&gt;0|-",$G108,LEFT(EC108,FIND("·",EC108)-1)),0)</f>
        <v>0</v>
      </c>
      <c r="EF108" s="141"/>
      <c r="EG108" s="133">
        <f t="array" ref="EG108">IFERROR(SUM(($G$108:$G$115=LEFT(EF108,FIND("·",EF108)-1))*(LEFT(($H$108:$H$115),1)=MID(EF108,FIND("|",EF108)-1,1))*(RIGHT(($H$108:$H$115),LEN($H$108:$H$115)-FIND("|",$H$108:$H$115))=RIGHT(EF108,LEN(EF108)-FIND("|",EF108)))*($D$15+$D$14))+SUM(($D$108:$D$115=LEFT(EF108,FIND("·",EF108)-1))*(LEFT(($E$108:$E$115),1)=MID(EF108,FIND("|",EF108)-1,1))*(RIGHT(($E$108:$E$115),LEN($E$108:$E$115)-FIND("|",$E$108:$E$115))=RIGHT(EF108,LEN(EF108)-FIND("|",EF108))))*($D$15+$D$14)+SUM((($G$108:$G$115)=LEFT(EF108,FIND("·",EF108)-1))*(LEFT(($H$108:$H$115),1)=MID(EF108,FIND("|",EF108)-1,1))*(RIGHT(($H$108:$H$115),LEN($H$108:$H$115)-FIND("|",$H$108:$H$115))&lt;&gt;RIGHT(EF108,LEN(EF108)-FIND("|",EF108))))*$D$14+SUM(($D$108:$D$115=LEFT(EF108,FIND("·",EF108)-1))*(LEFT(($E$108:$E$115),1)=MID(EF108,FIND("|",EF108)-1,1))*(RIGHT(($E$108:$E$115),LEN($E$108:$E$115)-FIND("|",$E$108:$E$115))&lt;&gt;RIGHT(EF108,LEN(EF108)-FIND("|",EF108))))*($D$14)+SUMIFS($D$13,$H$108,"&lt;&gt;0|-",$G108,LEFT(EF108,FIND("·",EF108)-1)),0)</f>
        <v>0</v>
      </c>
      <c r="EI108" s="141"/>
      <c r="EJ108" s="133">
        <f t="array" ref="EJ108">IFERROR(SUM(($G$108:$G$115=LEFT(EI108,FIND("·",EI108)-1))*(LEFT(($H$108:$H$115),1)=MID(EI108,FIND("|",EI108)-1,1))*(RIGHT(($H$108:$H$115),LEN($H$108:$H$115)-FIND("|",$H$108:$H$115))=RIGHT(EI108,LEN(EI108)-FIND("|",EI108)))*($D$15+$D$14))+SUM(($D$108:$D$115=LEFT(EI108,FIND("·",EI108)-1))*(LEFT(($E$108:$E$115),1)=MID(EI108,FIND("|",EI108)-1,1))*(RIGHT(($E$108:$E$115),LEN($E$108:$E$115)-FIND("|",$E$108:$E$115))=RIGHT(EI108,LEN(EI108)-FIND("|",EI108))))*($D$15+$D$14)+SUM((($G$108:$G$115)=LEFT(EI108,FIND("·",EI108)-1))*(LEFT(($H$108:$H$115),1)=MID(EI108,FIND("|",EI108)-1,1))*(RIGHT(($H$108:$H$115),LEN($H$108:$H$115)-FIND("|",$H$108:$H$115))&lt;&gt;RIGHT(EI108,LEN(EI108)-FIND("|",EI108))))*$D$14+SUM(($D$108:$D$115=LEFT(EI108,FIND("·",EI108)-1))*(LEFT(($E$108:$E$115),1)=MID(EI108,FIND("|",EI108)-1,1))*(RIGHT(($E$108:$E$115),LEN($E$108:$E$115)-FIND("|",$E$108:$E$115))&lt;&gt;RIGHT(EI108,LEN(EI108)-FIND("|",EI108))))*($D$14)+SUMIFS($D$13,$H$108,"&lt;&gt;0|-",$G108,LEFT(EI108,FIND("·",EI108)-1)),0)</f>
        <v>0</v>
      </c>
      <c r="EL108" s="141"/>
      <c r="EM108" s="133">
        <f t="array" ref="EM108">IFERROR(SUM(($G$108:$G$115=LEFT(EL108,FIND("·",EL108)-1))*(LEFT(($H$108:$H$115),1)=MID(EL108,FIND("|",EL108)-1,1))*(RIGHT(($H$108:$H$115),LEN($H$108:$H$115)-FIND("|",$H$108:$H$115))=RIGHT(EL108,LEN(EL108)-FIND("|",EL108)))*($D$15+$D$14))+SUM(($D$108:$D$115=LEFT(EL108,FIND("·",EL108)-1))*(LEFT(($E$108:$E$115),1)=MID(EL108,FIND("|",EL108)-1,1))*(RIGHT(($E$108:$E$115),LEN($E$108:$E$115)-FIND("|",$E$108:$E$115))=RIGHT(EL108,LEN(EL108)-FIND("|",EL108))))*($D$15+$D$14)+SUM((($G$108:$G$115)=LEFT(EL108,FIND("·",EL108)-1))*(LEFT(($H$108:$H$115),1)=MID(EL108,FIND("|",EL108)-1,1))*(RIGHT(($H$108:$H$115),LEN($H$108:$H$115)-FIND("|",$H$108:$H$115))&lt;&gt;RIGHT(EL108,LEN(EL108)-FIND("|",EL108))))*$D$14+SUM(($D$108:$D$115=LEFT(EL108,FIND("·",EL108)-1))*(LEFT(($E$108:$E$115),1)=MID(EL108,FIND("|",EL108)-1,1))*(RIGHT(($E$108:$E$115),LEN($E$108:$E$115)-FIND("|",$E$108:$E$115))&lt;&gt;RIGHT(EL108,LEN(EL108)-FIND("|",EL108))))*($D$14)+SUMIFS($D$13,$H$108,"&lt;&gt;0|-",$G108,LEFT(EL108,FIND("·",EL108)-1)),0)</f>
        <v>0</v>
      </c>
      <c r="EO108" s="141"/>
      <c r="EP108" s="133">
        <f t="array" ref="EP108">IFERROR(SUM(($G$108:$G$115=LEFT(EO108,FIND("·",EO108)-1))*(LEFT(($H$108:$H$115),1)=MID(EO108,FIND("|",EO108)-1,1))*(RIGHT(($H$108:$H$115),LEN($H$108:$H$115)-FIND("|",$H$108:$H$115))=RIGHT(EO108,LEN(EO108)-FIND("|",EO108)))*($D$15+$D$14))+SUM(($D$108:$D$115=LEFT(EO108,FIND("·",EO108)-1))*(LEFT(($E$108:$E$115),1)=MID(EO108,FIND("|",EO108)-1,1))*(RIGHT(($E$108:$E$115),LEN($E$108:$E$115)-FIND("|",$E$108:$E$115))=RIGHT(EO108,LEN(EO108)-FIND("|",EO108))))*($D$15+$D$14)+SUM((($G$108:$G$115)=LEFT(EO108,FIND("·",EO108)-1))*(LEFT(($H$108:$H$115),1)=MID(EO108,FIND("|",EO108)-1,1))*(RIGHT(($H$108:$H$115),LEN($H$108:$H$115)-FIND("|",$H$108:$H$115))&lt;&gt;RIGHT(EO108,LEN(EO108)-FIND("|",EO108))))*$D$14+SUM(($D$108:$D$115=LEFT(EO108,FIND("·",EO108)-1))*(LEFT(($E$108:$E$115),1)=MID(EO108,FIND("|",EO108)-1,1))*(RIGHT(($E$108:$E$115),LEN($E$108:$E$115)-FIND("|",$E$108:$E$115))&lt;&gt;RIGHT(EO108,LEN(EO108)-FIND("|",EO108))))*($D$14)+SUMIFS($D$13,$H$108,"&lt;&gt;0|-",$G108,LEFT(EO108,FIND("·",EO108)-1)),0)</f>
        <v>0</v>
      </c>
      <c r="ER108" s="141"/>
      <c r="ES108" s="133">
        <f t="array" ref="ES108">IFERROR(SUM(($G$108:$G$115=LEFT(ER108,FIND("·",ER108)-1))*(LEFT(($H$108:$H$115),1)=MID(ER108,FIND("|",ER108)-1,1))*(RIGHT(($H$108:$H$115),LEN($H$108:$H$115)-FIND("|",$H$108:$H$115))=RIGHT(ER108,LEN(ER108)-FIND("|",ER108)))*($D$15+$D$14))+SUM(($D$108:$D$115=LEFT(ER108,FIND("·",ER108)-1))*(LEFT(($E$108:$E$115),1)=MID(ER108,FIND("|",ER108)-1,1))*(RIGHT(($E$108:$E$115),LEN($E$108:$E$115)-FIND("|",$E$108:$E$115))=RIGHT(ER108,LEN(ER108)-FIND("|",ER108))))*($D$15+$D$14)+SUM((($G$108:$G$115)=LEFT(ER108,FIND("·",ER108)-1))*(LEFT(($H$108:$H$115),1)=MID(ER108,FIND("|",ER108)-1,1))*(RIGHT(($H$108:$H$115),LEN($H$108:$H$115)-FIND("|",$H$108:$H$115))&lt;&gt;RIGHT(ER108,LEN(ER108)-FIND("|",ER108))))*$D$14+SUM(($D$108:$D$115=LEFT(ER108,FIND("·",ER108)-1))*(LEFT(($E$108:$E$115),1)=MID(ER108,FIND("|",ER108)-1,1))*(RIGHT(($E$108:$E$115),LEN($E$108:$E$115)-FIND("|",$E$108:$E$115))&lt;&gt;RIGHT(ER108,LEN(ER108)-FIND("|",ER108))))*($D$14)+SUMIFS($D$13,$H$108,"&lt;&gt;0|-",$G108,LEFT(ER108,FIND("·",ER108)-1)),0)</f>
        <v>0</v>
      </c>
      <c r="EU108" s="141"/>
      <c r="EV108" s="133">
        <f t="array" ref="EV108">IFERROR(SUM(($G$108:$G$115=LEFT(EU108,FIND("·",EU108)-1))*(LEFT(($H$108:$H$115),1)=MID(EU108,FIND("|",EU108)-1,1))*(RIGHT(($H$108:$H$115),LEN($H$108:$H$115)-FIND("|",$H$108:$H$115))=RIGHT(EU108,LEN(EU108)-FIND("|",EU108)))*($D$15+$D$14))+SUM(($D$108:$D$115=LEFT(EU108,FIND("·",EU108)-1))*(LEFT(($E$108:$E$115),1)=MID(EU108,FIND("|",EU108)-1,1))*(RIGHT(($E$108:$E$115),LEN($E$108:$E$115)-FIND("|",$E$108:$E$115))=RIGHT(EU108,LEN(EU108)-FIND("|",EU108))))*($D$15+$D$14)+SUM((($G$108:$G$115)=LEFT(EU108,FIND("·",EU108)-1))*(LEFT(($H$108:$H$115),1)=MID(EU108,FIND("|",EU108)-1,1))*(RIGHT(($H$108:$H$115),LEN($H$108:$H$115)-FIND("|",$H$108:$H$115))&lt;&gt;RIGHT(EU108,LEN(EU108)-FIND("|",EU108))))*$D$14+SUM(($D$108:$D$115=LEFT(EU108,FIND("·",EU108)-1))*(LEFT(($E$108:$E$115),1)=MID(EU108,FIND("|",EU108)-1,1))*(RIGHT(($E$108:$E$115),LEN($E$108:$E$115)-FIND("|",$E$108:$E$115))&lt;&gt;RIGHT(EU108,LEN(EU108)-FIND("|",EU108))))*($D$14)+SUMIFS($D$13,$H$108,"&lt;&gt;0|-",$G108,LEFT(EU108,FIND("·",EU108)-1)),0)</f>
        <v>0</v>
      </c>
      <c r="EX108" s="141"/>
      <c r="EY108" s="133">
        <f t="array" ref="EY108">IFERROR(SUM(($G$108:$G$115=LEFT(EX108,FIND("·",EX108)-1))*(LEFT(($H$108:$H$115),1)=MID(EX108,FIND("|",EX108)-1,1))*(RIGHT(($H$108:$H$115),LEN($H$108:$H$115)-FIND("|",$H$108:$H$115))=RIGHT(EX108,LEN(EX108)-FIND("|",EX108)))*($D$15+$D$14))+SUM(($D$108:$D$115=LEFT(EX108,FIND("·",EX108)-1))*(LEFT(($E$108:$E$115),1)=MID(EX108,FIND("|",EX108)-1,1))*(RIGHT(($E$108:$E$115),LEN($E$108:$E$115)-FIND("|",$E$108:$E$115))=RIGHT(EX108,LEN(EX108)-FIND("|",EX108))))*($D$15+$D$14)+SUM((($G$108:$G$115)=LEFT(EX108,FIND("·",EX108)-1))*(LEFT(($H$108:$H$115),1)=MID(EX108,FIND("|",EX108)-1,1))*(RIGHT(($H$108:$H$115),LEN($H$108:$H$115)-FIND("|",$H$108:$H$115))&lt;&gt;RIGHT(EX108,LEN(EX108)-FIND("|",EX108))))*$D$14+SUM(($D$108:$D$115=LEFT(EX108,FIND("·",EX108)-1))*(LEFT(($E$108:$E$115),1)=MID(EX108,FIND("|",EX108)-1,1))*(RIGHT(($E$108:$E$115),LEN($E$108:$E$115)-FIND("|",$E$108:$E$115))&lt;&gt;RIGHT(EX108,LEN(EX108)-FIND("|",EX108))))*($D$14)+SUMIFS($D$13,$H$108,"&lt;&gt;0|-",$G108,LEFT(EX108,FIND("·",EX108)-1)),0)</f>
        <v>0</v>
      </c>
      <c r="FA108" s="141"/>
      <c r="FB108" s="133">
        <f t="array" ref="FB108">IFERROR(SUM(($G$108:$G$115=LEFT(FA108,FIND("·",FA108)-1))*(LEFT(($H$108:$H$115),1)=MID(FA108,FIND("|",FA108)-1,1))*(RIGHT(($H$108:$H$115),LEN($H$108:$H$115)-FIND("|",$H$108:$H$115))=RIGHT(FA108,LEN(FA108)-FIND("|",FA108)))*($D$15+$D$14))+SUM(($D$108:$D$115=LEFT(FA108,FIND("·",FA108)-1))*(LEFT(($E$108:$E$115),1)=MID(FA108,FIND("|",FA108)-1,1))*(RIGHT(($E$108:$E$115),LEN($E$108:$E$115)-FIND("|",$E$108:$E$115))=RIGHT(FA108,LEN(FA108)-FIND("|",FA108))))*($D$15+$D$14)+SUM((($G$108:$G$115)=LEFT(FA108,FIND("·",FA108)-1))*(LEFT(($H$108:$H$115),1)=MID(FA108,FIND("|",FA108)-1,1))*(RIGHT(($H$108:$H$115),LEN($H$108:$H$115)-FIND("|",$H$108:$H$115))&lt;&gt;RIGHT(FA108,LEN(FA108)-FIND("|",FA108))))*$D$14+SUM(($D$108:$D$115=LEFT(FA108,FIND("·",FA108)-1))*(LEFT(($E$108:$E$115),1)=MID(FA108,FIND("|",FA108)-1,1))*(RIGHT(($E$108:$E$115),LEN($E$108:$E$115)-FIND("|",$E$108:$E$115))&lt;&gt;RIGHT(FA108,LEN(FA108)-FIND("|",FA108))))*($D$14)+SUMIFS($D$13,$H$108,"&lt;&gt;0|-",$G108,LEFT(FA108,FIND("·",FA108)-1)),0)</f>
        <v>0</v>
      </c>
    </row>
    <row r="109" spans="2:159" s="73" customFormat="1" x14ac:dyDescent="0.3">
      <c r="B109" s="157"/>
      <c r="C109" s="157"/>
      <c r="D109" s="75" t="str">
        <f>CONCATENATE(Resultados!K65,"-",Resultados!F65)</f>
        <v>2D-1C</v>
      </c>
      <c r="E109" s="75" t="str">
        <f>CONCATENATE(IF(Resultados!H65&gt;Resultados!I65,2,IF(Resultados!H65&lt;Resultados!I65,1,IF(AND(Resultados!H65=Resultados!I65,Resultados!H65&lt;&gt;"",Resultados!I65&lt;&gt;""),"X",0))),"|",Resultados!I65,"-",Resultados!H65)</f>
        <v>0|-</v>
      </c>
      <c r="F109" s="623"/>
      <c r="G109" s="166" t="str">
        <f>CONCATENATE(Resultados!F65,"-",Resultados!K65)</f>
        <v>1C-2D</v>
      </c>
      <c r="H109" s="167" t="str">
        <f>CONCATENATE(IF(Resultados!H65&gt;Resultados!I65,1,IF(Resultados!H65&lt;Resultados!I65,2,IF(AND(Resultados!H65=Resultados!I65,Resultados!H65&lt;&gt;"",Resultados!I65&lt;&gt;""),"X",0))),"|",Resultados!H65,"-",Resultados!I65)</f>
        <v>0|-</v>
      </c>
      <c r="J109" s="146"/>
      <c r="K109" s="145">
        <f t="array" ref="K109">IFERROR(SUM(($G$108:$G$115=LEFT(J109,FIND("·",J109)-1))*(LEFT(($H$108:$H$115),1)=MID(J109,FIND("|",J109)-1,1))*(RIGHT(($H$108:$H$115),LEN($H$108:$H$115)-FIND("|",$H$108:$H$115))=RIGHT(J109,LEN(J109)-FIND("|",J109)))*($D$15+$D$14))+SUM(($D$108:$D$115=LEFT(J109,FIND("·",J109)-1))*(LEFT(($E$108:$E$115),1)=MID(J109,FIND("|",J109)-1,1))*(RIGHT(($E$108:$E$115),LEN($E$108:$E$115)-FIND("|",$E$108:$E$115))=RIGHT(J109,LEN(J109)-FIND("|",J109))))*($D$15+$D$14)+SUM((($G$108:$G$115)=LEFT(J109,FIND("·",J109)-1))*(LEFT(($H$108:$H$115),1)=MID(J109,FIND("|",J109)-1,1))*(RIGHT(($H$108:$H$115),LEN($H$108:$H$115)-FIND("|",$H$108:$H$115))&lt;&gt;RIGHT(J109,LEN(J109)-FIND("|",J109))))*$D$14+SUM(($D$108:$D$115=LEFT(J109,FIND("·",J109)-1))*(LEFT(($E$108:$E$115),1)=MID(J109,FIND("|",J109)-1,1))*(RIGHT(($E$108:$E$115),LEN($E$108:$E$115)-FIND("|",$E$108:$E$115))&lt;&gt;RIGHT(J109,LEN(J109)-FIND("|",J109))))*($D$14)+SUMIFS($D$13,$H$109,"&lt;&gt;0|-",$G109,LEFT(J109,FIND("·",J109)-1)),0)</f>
        <v>0</v>
      </c>
      <c r="M109" s="141"/>
      <c r="N109" s="133">
        <f t="array" ref="N109">IFERROR(SUM(($G$108:$G$115=LEFT(M109,FIND("·",M109)-1))*(LEFT(($H$108:$H$115),1)=MID(M109,FIND("|",M109)-1,1))*(RIGHT(($H$108:$H$115),LEN($H$108:$H$115)-FIND("|",$H$108:$H$115))=RIGHT(M109,LEN(M109)-FIND("|",M109)))*($D$15+$D$14))+SUM(($D$108:$D$115=LEFT(M109,FIND("·",M109)-1))*(LEFT(($E$108:$E$115),1)=MID(M109,FIND("|",M109)-1,1))*(RIGHT(($E$108:$E$115),LEN($E$108:$E$115)-FIND("|",$E$108:$E$115))=RIGHT(M109,LEN(M109)-FIND("|",M109))))*($D$15+$D$14)+SUM((($G$108:$G$115)=LEFT(M109,FIND("·",M109)-1))*(LEFT(($H$108:$H$115),1)=MID(M109,FIND("|",M109)-1,1))*(RIGHT(($H$108:$H$115),LEN($H$108:$H$115)-FIND("|",$H$108:$H$115))&lt;&gt;RIGHT(M109,LEN(M109)-FIND("|",M109))))*$D$14+SUM(($D$108:$D$115=LEFT(M109,FIND("·",M109)-1))*(LEFT(($E$108:$E$115),1)=MID(M109,FIND("|",M109)-1,1))*(RIGHT(($E$108:$E$115),LEN($E$108:$E$115)-FIND("|",$E$108:$E$115))&lt;&gt;RIGHT(M109,LEN(M109)-FIND("|",M109))))*($D$14)+SUMIFS($D$13,$H$109,"&lt;&gt;0|-",$G109,LEFT(M109,FIND("·",M109)-1)),0)</f>
        <v>0</v>
      </c>
      <c r="P109" s="141"/>
      <c r="Q109" s="133">
        <f t="array" ref="Q109">IFERROR(SUM(($G$108:$G$115=LEFT(P109,FIND("·",P109)-1))*(LEFT(($H$108:$H$115),1)=MID(P109,FIND("|",P109)-1,1))*(RIGHT(($H$108:$H$115),LEN($H$108:$H$115)-FIND("|",$H$108:$H$115))=RIGHT(P109,LEN(P109)-FIND("|",P109)))*($D$15+$D$14))+SUM(($D$108:$D$115=LEFT(P109,FIND("·",P109)-1))*(LEFT(($E$108:$E$115),1)=MID(P109,FIND("|",P109)-1,1))*(RIGHT(($E$108:$E$115),LEN($E$108:$E$115)-FIND("|",$E$108:$E$115))=RIGHT(P109,LEN(P109)-FIND("|",P109))))*($D$15+$D$14)+SUM((($G$108:$G$115)=LEFT(P109,FIND("·",P109)-1))*(LEFT(($H$108:$H$115),1)=MID(P109,FIND("|",P109)-1,1))*(RIGHT(($H$108:$H$115),LEN($H$108:$H$115)-FIND("|",$H$108:$H$115))&lt;&gt;RIGHT(P109,LEN(P109)-FIND("|",P109))))*$D$14+SUM(($D$108:$D$115=LEFT(P109,FIND("·",P109)-1))*(LEFT(($E$108:$E$115),1)=MID(P109,FIND("|",P109)-1,1))*(RIGHT(($E$108:$E$115),LEN($E$108:$E$115)-FIND("|",$E$108:$E$115))&lt;&gt;RIGHT(P109,LEN(P109)-FIND("|",P109))))*($D$14)+SUMIFS($D$13,$H$109,"&lt;&gt;0|-",$G109,LEFT(P109,FIND("·",P109)-1)),0)</f>
        <v>0</v>
      </c>
      <c r="S109" s="141"/>
      <c r="T109" s="133">
        <f t="array" ref="T109">IFERROR(SUM(($G$108:$G$115=LEFT(S109,FIND("·",S109)-1))*(LEFT(($H$108:$H$115),1)=MID(S109,FIND("|",S109)-1,1))*(RIGHT(($H$108:$H$115),LEN($H$108:$H$115)-FIND("|",$H$108:$H$115))=RIGHT(S109,LEN(S109)-FIND("|",S109)))*($D$15+$D$14))+SUM(($D$108:$D$115=LEFT(S109,FIND("·",S109)-1))*(LEFT(($E$108:$E$115),1)=MID(S109,FIND("|",S109)-1,1))*(RIGHT(($E$108:$E$115),LEN($E$108:$E$115)-FIND("|",$E$108:$E$115))=RIGHT(S109,LEN(S109)-FIND("|",S109))))*($D$15+$D$14)+SUM((($G$108:$G$115)=LEFT(S109,FIND("·",S109)-1))*(LEFT(($H$108:$H$115),1)=MID(S109,FIND("|",S109)-1,1))*(RIGHT(($H$108:$H$115),LEN($H$108:$H$115)-FIND("|",$H$108:$H$115))&lt;&gt;RIGHT(S109,LEN(S109)-FIND("|",S109))))*$D$14+SUM(($D$108:$D$115=LEFT(S109,FIND("·",S109)-1))*(LEFT(($E$108:$E$115),1)=MID(S109,FIND("|",S109)-1,1))*(RIGHT(($E$108:$E$115),LEN($E$108:$E$115)-FIND("|",$E$108:$E$115))&lt;&gt;RIGHT(S109,LEN(S109)-FIND("|",S109))))*($D$14)+SUMIFS($D$13,$H$109,"&lt;&gt;0|-",$G109,LEFT(S109,FIND("·",S109)-1)),0)</f>
        <v>0</v>
      </c>
      <c r="V109" s="141"/>
      <c r="W109" s="133">
        <f t="array" ref="W109">IFERROR(SUM(($G$108:$G$115=LEFT(V109,FIND("·",V109)-1))*(LEFT(($H$108:$H$115),1)=MID(V109,FIND("|",V109)-1,1))*(RIGHT(($H$108:$H$115),LEN($H$108:$H$115)-FIND("|",$H$108:$H$115))=RIGHT(V109,LEN(V109)-FIND("|",V109)))*($D$15+$D$14))+SUM(($D$108:$D$115=LEFT(V109,FIND("·",V109)-1))*(LEFT(($E$108:$E$115),1)=MID(V109,FIND("|",V109)-1,1))*(RIGHT(($E$108:$E$115),LEN($E$108:$E$115)-FIND("|",$E$108:$E$115))=RIGHT(V109,LEN(V109)-FIND("|",V109))))*($D$15+$D$14)+SUM((($G$108:$G$115)=LEFT(V109,FIND("·",V109)-1))*(LEFT(($H$108:$H$115),1)=MID(V109,FIND("|",V109)-1,1))*(RIGHT(($H$108:$H$115),LEN($H$108:$H$115)-FIND("|",$H$108:$H$115))&lt;&gt;RIGHT(V109,LEN(V109)-FIND("|",V109))))*$D$14+SUM(($D$108:$D$115=LEFT(V109,FIND("·",V109)-1))*(LEFT(($E$108:$E$115),1)=MID(V109,FIND("|",V109)-1,1))*(RIGHT(($E$108:$E$115),LEN($E$108:$E$115)-FIND("|",$E$108:$E$115))&lt;&gt;RIGHT(V109,LEN(V109)-FIND("|",V109))))*($D$14)+SUMIFS($D$13,$H$109,"&lt;&gt;0|-",$G109,LEFT(V109,FIND("·",V109)-1)),0)</f>
        <v>0</v>
      </c>
      <c r="Y109" s="141"/>
      <c r="Z109" s="133">
        <f t="array" ref="Z109">IFERROR(SUM(($G$108:$G$115=LEFT(Y109,FIND("·",Y109)-1))*(LEFT(($H$108:$H$115),1)=MID(Y109,FIND("|",Y109)-1,1))*(RIGHT(($H$108:$H$115),LEN($H$108:$H$115)-FIND("|",$H$108:$H$115))=RIGHT(Y109,LEN(Y109)-FIND("|",Y109)))*($D$15+$D$14))+SUM(($D$108:$D$115=LEFT(Y109,FIND("·",Y109)-1))*(LEFT(($E$108:$E$115),1)=MID(Y109,FIND("|",Y109)-1,1))*(RIGHT(($E$108:$E$115),LEN($E$108:$E$115)-FIND("|",$E$108:$E$115))=RIGHT(Y109,LEN(Y109)-FIND("|",Y109))))*($D$15+$D$14)+SUM((($G$108:$G$115)=LEFT(Y109,FIND("·",Y109)-1))*(LEFT(($H$108:$H$115),1)=MID(Y109,FIND("|",Y109)-1,1))*(RIGHT(($H$108:$H$115),LEN($H$108:$H$115)-FIND("|",$H$108:$H$115))&lt;&gt;RIGHT(Y109,LEN(Y109)-FIND("|",Y109))))*$D$14+SUM(($D$108:$D$115=LEFT(Y109,FIND("·",Y109)-1))*(LEFT(($E$108:$E$115),1)=MID(Y109,FIND("|",Y109)-1,1))*(RIGHT(($E$108:$E$115),LEN($E$108:$E$115)-FIND("|",$E$108:$E$115))&lt;&gt;RIGHT(Y109,LEN(Y109)-FIND("|",Y109))))*($D$14)+SUMIFS($D$13,$H$109,"&lt;&gt;0|-",$G109,LEFT(Y109,FIND("·",Y109)-1)),0)</f>
        <v>0</v>
      </c>
      <c r="AB109" s="141"/>
      <c r="AC109" s="133">
        <f t="array" ref="AC109">IFERROR(SUM(($G$108:$G$115=LEFT(AB109,FIND("·",AB109)-1))*(LEFT(($H$108:$H$115),1)=MID(AB109,FIND("|",AB109)-1,1))*(RIGHT(($H$108:$H$115),LEN($H$108:$H$115)-FIND("|",$H$108:$H$115))=RIGHT(AB109,LEN(AB109)-FIND("|",AB109)))*($D$15+$D$14))+SUM(($D$108:$D$115=LEFT(AB109,FIND("·",AB109)-1))*(LEFT(($E$108:$E$115),1)=MID(AB109,FIND("|",AB109)-1,1))*(RIGHT(($E$108:$E$115),LEN($E$108:$E$115)-FIND("|",$E$108:$E$115))=RIGHT(AB109,LEN(AB109)-FIND("|",AB109))))*($D$15+$D$14)+SUM((($G$108:$G$115)=LEFT(AB109,FIND("·",AB109)-1))*(LEFT(($H$108:$H$115),1)=MID(AB109,FIND("|",AB109)-1,1))*(RIGHT(($H$108:$H$115),LEN($H$108:$H$115)-FIND("|",$H$108:$H$115))&lt;&gt;RIGHT(AB109,LEN(AB109)-FIND("|",AB109))))*$D$14+SUM(($D$108:$D$115=LEFT(AB109,FIND("·",AB109)-1))*(LEFT(($E$108:$E$115),1)=MID(AB109,FIND("|",AB109)-1,1))*(RIGHT(($E$108:$E$115),LEN($E$108:$E$115)-FIND("|",$E$108:$E$115))&lt;&gt;RIGHT(AB109,LEN(AB109)-FIND("|",AB109))))*($D$14)+SUMIFS($D$13,$H$109,"&lt;&gt;0|-",$G109,LEFT(AB109,FIND("·",AB109)-1)),0)</f>
        <v>0</v>
      </c>
      <c r="AE109" s="141"/>
      <c r="AF109" s="133">
        <f t="array" ref="AF109">IFERROR(SUM(($G$108:$G$115=LEFT(AE109,FIND("·",AE109)-1))*(LEFT(($H$108:$H$115),1)=MID(AE109,FIND("|",AE109)-1,1))*(RIGHT(($H$108:$H$115),LEN($H$108:$H$115)-FIND("|",$H$108:$H$115))=RIGHT(AE109,LEN(AE109)-FIND("|",AE109)))*($D$15+$D$14))+SUM(($D$108:$D$115=LEFT(AE109,FIND("·",AE109)-1))*(LEFT(($E$108:$E$115),1)=MID(AE109,FIND("|",AE109)-1,1))*(RIGHT(($E$108:$E$115),LEN($E$108:$E$115)-FIND("|",$E$108:$E$115))=RIGHT(AE109,LEN(AE109)-FIND("|",AE109))))*($D$15+$D$14)+SUM((($G$108:$G$115)=LEFT(AE109,FIND("·",AE109)-1))*(LEFT(($H$108:$H$115),1)=MID(AE109,FIND("|",AE109)-1,1))*(RIGHT(($H$108:$H$115),LEN($H$108:$H$115)-FIND("|",$H$108:$H$115))&lt;&gt;RIGHT(AE109,LEN(AE109)-FIND("|",AE109))))*$D$14+SUM(($D$108:$D$115=LEFT(AE109,FIND("·",AE109)-1))*(LEFT(($E$108:$E$115),1)=MID(AE109,FIND("|",AE109)-1,1))*(RIGHT(($E$108:$E$115),LEN($E$108:$E$115)-FIND("|",$E$108:$E$115))&lt;&gt;RIGHT(AE109,LEN(AE109)-FIND("|",AE109))))*($D$14)+SUMIFS($D$13,$H$109,"&lt;&gt;0|-",$G109,LEFT(AE109,FIND("·",AE109)-1)),0)</f>
        <v>0</v>
      </c>
      <c r="AH109" s="141"/>
      <c r="AI109" s="133">
        <f t="array" ref="AI109">IFERROR(SUM(($G$108:$G$115=LEFT(AH109,FIND("·",AH109)-1))*(LEFT(($H$108:$H$115),1)=MID(AH109,FIND("|",AH109)-1,1))*(RIGHT(($H$108:$H$115),LEN($H$108:$H$115)-FIND("|",$H$108:$H$115))=RIGHT(AH109,LEN(AH109)-FIND("|",AH109)))*($D$15+$D$14))+SUM(($D$108:$D$115=LEFT(AH109,FIND("·",AH109)-1))*(LEFT(($E$108:$E$115),1)=MID(AH109,FIND("|",AH109)-1,1))*(RIGHT(($E$108:$E$115),LEN($E$108:$E$115)-FIND("|",$E$108:$E$115))=RIGHT(AH109,LEN(AH109)-FIND("|",AH109))))*($D$15+$D$14)+SUM((($G$108:$G$115)=LEFT(AH109,FIND("·",AH109)-1))*(LEFT(($H$108:$H$115),1)=MID(AH109,FIND("|",AH109)-1,1))*(RIGHT(($H$108:$H$115),LEN($H$108:$H$115)-FIND("|",$H$108:$H$115))&lt;&gt;RIGHT(AH109,LEN(AH109)-FIND("|",AH109))))*$D$14+SUM(($D$108:$D$115=LEFT(AH109,FIND("·",AH109)-1))*(LEFT(($E$108:$E$115),1)=MID(AH109,FIND("|",AH109)-1,1))*(RIGHT(($E$108:$E$115),LEN($E$108:$E$115)-FIND("|",$E$108:$E$115))&lt;&gt;RIGHT(AH109,LEN(AH109)-FIND("|",AH109))))*($D$14)+SUMIFS($D$13,$H$109,"&lt;&gt;0|-",$G109,LEFT(AH109,FIND("·",AH109)-1)),0)</f>
        <v>0</v>
      </c>
      <c r="AK109" s="141"/>
      <c r="AL109" s="133">
        <f t="array" ref="AL109">IFERROR(SUM(($G$108:$G$115=LEFT(AK109,FIND("·",AK109)-1))*(LEFT(($H$108:$H$115),1)=MID(AK109,FIND("|",AK109)-1,1))*(RIGHT(($H$108:$H$115),LEN($H$108:$H$115)-FIND("|",$H$108:$H$115))=RIGHT(AK109,LEN(AK109)-FIND("|",AK109)))*($D$15+$D$14))+SUM(($D$108:$D$115=LEFT(AK109,FIND("·",AK109)-1))*(LEFT(($E$108:$E$115),1)=MID(AK109,FIND("|",AK109)-1,1))*(RIGHT(($E$108:$E$115),LEN($E$108:$E$115)-FIND("|",$E$108:$E$115))=RIGHT(AK109,LEN(AK109)-FIND("|",AK109))))*($D$15+$D$14)+SUM((($G$108:$G$115)=LEFT(AK109,FIND("·",AK109)-1))*(LEFT(($H$108:$H$115),1)=MID(AK109,FIND("|",AK109)-1,1))*(RIGHT(($H$108:$H$115),LEN($H$108:$H$115)-FIND("|",$H$108:$H$115))&lt;&gt;RIGHT(AK109,LEN(AK109)-FIND("|",AK109))))*$D$14+SUM(($D$108:$D$115=LEFT(AK109,FIND("·",AK109)-1))*(LEFT(($E$108:$E$115),1)=MID(AK109,FIND("|",AK109)-1,1))*(RIGHT(($E$108:$E$115),LEN($E$108:$E$115)-FIND("|",$E$108:$E$115))&lt;&gt;RIGHT(AK109,LEN(AK109)-FIND("|",AK109))))*($D$14)+SUMIFS($D$13,$H$109,"&lt;&gt;0|-",$G109,LEFT(AK109,FIND("·",AK109)-1)),0)</f>
        <v>0</v>
      </c>
      <c r="AN109" s="141"/>
      <c r="AO109" s="133">
        <f t="array" ref="AO109">IFERROR(SUM(($G$108:$G$115=LEFT(AN109,FIND("·",AN109)-1))*(LEFT(($H$108:$H$115),1)=MID(AN109,FIND("|",AN109)-1,1))*(RIGHT(($H$108:$H$115),LEN($H$108:$H$115)-FIND("|",$H$108:$H$115))=RIGHT(AN109,LEN(AN109)-FIND("|",AN109)))*($D$15+$D$14))+SUM(($D$108:$D$115=LEFT(AN109,FIND("·",AN109)-1))*(LEFT(($E$108:$E$115),1)=MID(AN109,FIND("|",AN109)-1,1))*(RIGHT(($E$108:$E$115),LEN($E$108:$E$115)-FIND("|",$E$108:$E$115))=RIGHT(AN109,LEN(AN109)-FIND("|",AN109))))*($D$15+$D$14)+SUM((($G$108:$G$115)=LEFT(AN109,FIND("·",AN109)-1))*(LEFT(($H$108:$H$115),1)=MID(AN109,FIND("|",AN109)-1,1))*(RIGHT(($H$108:$H$115),LEN($H$108:$H$115)-FIND("|",$H$108:$H$115))&lt;&gt;RIGHT(AN109,LEN(AN109)-FIND("|",AN109))))*$D$14+SUM(($D$108:$D$115=LEFT(AN109,FIND("·",AN109)-1))*(LEFT(($E$108:$E$115),1)=MID(AN109,FIND("|",AN109)-1,1))*(RIGHT(($E$108:$E$115),LEN($E$108:$E$115)-FIND("|",$E$108:$E$115))&lt;&gt;RIGHT(AN109,LEN(AN109)-FIND("|",AN109))))*($D$14)+SUMIFS($D$13,$H$109,"&lt;&gt;0|-",$G109,LEFT(AN109,FIND("·",AN109)-1)),0)</f>
        <v>0</v>
      </c>
      <c r="AQ109" s="141"/>
      <c r="AR109" s="133">
        <f t="array" ref="AR109">IFERROR(SUM(($G$108:$G$115=LEFT(AQ109,FIND("·",AQ109)-1))*(LEFT(($H$108:$H$115),1)=MID(AQ109,FIND("|",AQ109)-1,1))*(RIGHT(($H$108:$H$115),LEN($H$108:$H$115)-FIND("|",$H$108:$H$115))=RIGHT(AQ109,LEN(AQ109)-FIND("|",AQ109)))*($D$15+$D$14))+SUM(($D$108:$D$115=LEFT(AQ109,FIND("·",AQ109)-1))*(LEFT(($E$108:$E$115),1)=MID(AQ109,FIND("|",AQ109)-1,1))*(RIGHT(($E$108:$E$115),LEN($E$108:$E$115)-FIND("|",$E$108:$E$115))=RIGHT(AQ109,LEN(AQ109)-FIND("|",AQ109))))*($D$15+$D$14)+SUM((($G$108:$G$115)=LEFT(AQ109,FIND("·",AQ109)-1))*(LEFT(($H$108:$H$115),1)=MID(AQ109,FIND("|",AQ109)-1,1))*(RIGHT(($H$108:$H$115),LEN($H$108:$H$115)-FIND("|",$H$108:$H$115))&lt;&gt;RIGHT(AQ109,LEN(AQ109)-FIND("|",AQ109))))*$D$14+SUM(($D$108:$D$115=LEFT(AQ109,FIND("·",AQ109)-1))*(LEFT(($E$108:$E$115),1)=MID(AQ109,FIND("|",AQ109)-1,1))*(RIGHT(($E$108:$E$115),LEN($E$108:$E$115)-FIND("|",$E$108:$E$115))&lt;&gt;RIGHT(AQ109,LEN(AQ109)-FIND("|",AQ109))))*($D$14)+SUMIFS($D$13,$H$109,"&lt;&gt;0|-",$G109,LEFT(AQ109,FIND("·",AQ109)-1)),0)</f>
        <v>0</v>
      </c>
      <c r="AT109" s="141"/>
      <c r="AU109" s="133">
        <f t="array" ref="AU109">IFERROR(SUM(($G$108:$G$115=LEFT(AT109,FIND("·",AT109)-1))*(LEFT(($H$108:$H$115),1)=MID(AT109,FIND("|",AT109)-1,1))*(RIGHT(($H$108:$H$115),LEN($H$108:$H$115)-FIND("|",$H$108:$H$115))=RIGHT(AT109,LEN(AT109)-FIND("|",AT109)))*($D$15+$D$14))+SUM(($D$108:$D$115=LEFT(AT109,FIND("·",AT109)-1))*(LEFT(($E$108:$E$115),1)=MID(AT109,FIND("|",AT109)-1,1))*(RIGHT(($E$108:$E$115),LEN($E$108:$E$115)-FIND("|",$E$108:$E$115))=RIGHT(AT109,LEN(AT109)-FIND("|",AT109))))*($D$15+$D$14)+SUM((($G$108:$G$115)=LEFT(AT109,FIND("·",AT109)-1))*(LEFT(($H$108:$H$115),1)=MID(AT109,FIND("|",AT109)-1,1))*(RIGHT(($H$108:$H$115),LEN($H$108:$H$115)-FIND("|",$H$108:$H$115))&lt;&gt;RIGHT(AT109,LEN(AT109)-FIND("|",AT109))))*$D$14+SUM(($D$108:$D$115=LEFT(AT109,FIND("·",AT109)-1))*(LEFT(($E$108:$E$115),1)=MID(AT109,FIND("|",AT109)-1,1))*(RIGHT(($E$108:$E$115),LEN($E$108:$E$115)-FIND("|",$E$108:$E$115))&lt;&gt;RIGHT(AT109,LEN(AT109)-FIND("|",AT109))))*($D$14)+SUMIFS($D$13,$H$109,"&lt;&gt;0|-",$G109,LEFT(AT109,FIND("·",AT109)-1)),0)</f>
        <v>0</v>
      </c>
      <c r="AW109" s="141"/>
      <c r="AX109" s="133">
        <f t="array" ref="AX109">IFERROR(SUM(($G$108:$G$115=LEFT(AW109,FIND("·",AW109)-1))*(LEFT(($H$108:$H$115),1)=MID(AW109,FIND("|",AW109)-1,1))*(RIGHT(($H$108:$H$115),LEN($H$108:$H$115)-FIND("|",$H$108:$H$115))=RIGHT(AW109,LEN(AW109)-FIND("|",AW109)))*($D$15+$D$14))+SUM(($D$108:$D$115=LEFT(AW109,FIND("·",AW109)-1))*(LEFT(($E$108:$E$115),1)=MID(AW109,FIND("|",AW109)-1,1))*(RIGHT(($E$108:$E$115),LEN($E$108:$E$115)-FIND("|",$E$108:$E$115))=RIGHT(AW109,LEN(AW109)-FIND("|",AW109))))*($D$15+$D$14)+SUM((($G$108:$G$115)=LEFT(AW109,FIND("·",AW109)-1))*(LEFT(($H$108:$H$115),1)=MID(AW109,FIND("|",AW109)-1,1))*(RIGHT(($H$108:$H$115),LEN($H$108:$H$115)-FIND("|",$H$108:$H$115))&lt;&gt;RIGHT(AW109,LEN(AW109)-FIND("|",AW109))))*$D$14+SUM(($D$108:$D$115=LEFT(AW109,FIND("·",AW109)-1))*(LEFT(($E$108:$E$115),1)=MID(AW109,FIND("|",AW109)-1,1))*(RIGHT(($E$108:$E$115),LEN($E$108:$E$115)-FIND("|",$E$108:$E$115))&lt;&gt;RIGHT(AW109,LEN(AW109)-FIND("|",AW109))))*($D$14)+SUMIFS($D$13,$H$109,"&lt;&gt;0|-",$G109,LEFT(AW109,FIND("·",AW109)-1)),0)</f>
        <v>0</v>
      </c>
      <c r="AZ109" s="141"/>
      <c r="BA109" s="133">
        <f t="array" ref="BA109">IFERROR(SUM(($G$108:$G$115=LEFT(AZ109,FIND("·",AZ109)-1))*(LEFT(($H$108:$H$115),1)=MID(AZ109,FIND("|",AZ109)-1,1))*(RIGHT(($H$108:$H$115),LEN($H$108:$H$115)-FIND("|",$H$108:$H$115))=RIGHT(AZ109,LEN(AZ109)-FIND("|",AZ109)))*($D$15+$D$14))+SUM(($D$108:$D$115=LEFT(AZ109,FIND("·",AZ109)-1))*(LEFT(($E$108:$E$115),1)=MID(AZ109,FIND("|",AZ109)-1,1))*(RIGHT(($E$108:$E$115),LEN($E$108:$E$115)-FIND("|",$E$108:$E$115))=RIGHT(AZ109,LEN(AZ109)-FIND("|",AZ109))))*($D$15+$D$14)+SUM((($G$108:$G$115)=LEFT(AZ109,FIND("·",AZ109)-1))*(LEFT(($H$108:$H$115),1)=MID(AZ109,FIND("|",AZ109)-1,1))*(RIGHT(($H$108:$H$115),LEN($H$108:$H$115)-FIND("|",$H$108:$H$115))&lt;&gt;RIGHT(AZ109,LEN(AZ109)-FIND("|",AZ109))))*$D$14+SUM(($D$108:$D$115=LEFT(AZ109,FIND("·",AZ109)-1))*(LEFT(($E$108:$E$115),1)=MID(AZ109,FIND("|",AZ109)-1,1))*(RIGHT(($E$108:$E$115),LEN($E$108:$E$115)-FIND("|",$E$108:$E$115))&lt;&gt;RIGHT(AZ109,LEN(AZ109)-FIND("|",AZ109))))*($D$14)+SUMIFS($D$13,$H$109,"&lt;&gt;0|-",$G109,LEFT(AZ109,FIND("·",AZ109)-1)),0)</f>
        <v>0</v>
      </c>
      <c r="BC109" s="141"/>
      <c r="BD109" s="133">
        <f t="array" ref="BD109">IFERROR(SUM(($G$108:$G$115=LEFT(BC109,FIND("·",BC109)-1))*(LEFT(($H$108:$H$115),1)=MID(BC109,FIND("|",BC109)-1,1))*(RIGHT(($H$108:$H$115),LEN($H$108:$H$115)-FIND("|",$H$108:$H$115))=RIGHT(BC109,LEN(BC109)-FIND("|",BC109)))*($D$15+$D$14))+SUM(($D$108:$D$115=LEFT(BC109,FIND("·",BC109)-1))*(LEFT(($E$108:$E$115),1)=MID(BC109,FIND("|",BC109)-1,1))*(RIGHT(($E$108:$E$115),LEN($E$108:$E$115)-FIND("|",$E$108:$E$115))=RIGHT(BC109,LEN(BC109)-FIND("|",BC109))))*($D$15+$D$14)+SUM((($G$108:$G$115)=LEFT(BC109,FIND("·",BC109)-1))*(LEFT(($H$108:$H$115),1)=MID(BC109,FIND("|",BC109)-1,1))*(RIGHT(($H$108:$H$115),LEN($H$108:$H$115)-FIND("|",$H$108:$H$115))&lt;&gt;RIGHT(BC109,LEN(BC109)-FIND("|",BC109))))*$D$14+SUM(($D$108:$D$115=LEFT(BC109,FIND("·",BC109)-1))*(LEFT(($E$108:$E$115),1)=MID(BC109,FIND("|",BC109)-1,1))*(RIGHT(($E$108:$E$115),LEN($E$108:$E$115)-FIND("|",$E$108:$E$115))&lt;&gt;RIGHT(BC109,LEN(BC109)-FIND("|",BC109))))*($D$14)+SUMIFS($D$13,$H$109,"&lt;&gt;0|-",$G109,LEFT(BC109,FIND("·",BC109)-1)),0)</f>
        <v>0</v>
      </c>
      <c r="BF109" s="141"/>
      <c r="BG109" s="133">
        <f t="array" ref="BG109">IFERROR(SUM(($G$108:$G$115=LEFT(BF109,FIND("·",BF109)-1))*(LEFT(($H$108:$H$115),1)=MID(BF109,FIND("|",BF109)-1,1))*(RIGHT(($H$108:$H$115),LEN($H$108:$H$115)-FIND("|",$H$108:$H$115))=RIGHT(BF109,LEN(BF109)-FIND("|",BF109)))*($D$15+$D$14))+SUM(($D$108:$D$115=LEFT(BF109,FIND("·",BF109)-1))*(LEFT(($E$108:$E$115),1)=MID(BF109,FIND("|",BF109)-1,1))*(RIGHT(($E$108:$E$115),LEN($E$108:$E$115)-FIND("|",$E$108:$E$115))=RIGHT(BF109,LEN(BF109)-FIND("|",BF109))))*($D$15+$D$14)+SUM((($G$108:$G$115)=LEFT(BF109,FIND("·",BF109)-1))*(LEFT(($H$108:$H$115),1)=MID(BF109,FIND("|",BF109)-1,1))*(RIGHT(($H$108:$H$115),LEN($H$108:$H$115)-FIND("|",$H$108:$H$115))&lt;&gt;RIGHT(BF109,LEN(BF109)-FIND("|",BF109))))*$D$14+SUM(($D$108:$D$115=LEFT(BF109,FIND("·",BF109)-1))*(LEFT(($E$108:$E$115),1)=MID(BF109,FIND("|",BF109)-1,1))*(RIGHT(($E$108:$E$115),LEN($E$108:$E$115)-FIND("|",$E$108:$E$115))&lt;&gt;RIGHT(BF109,LEN(BF109)-FIND("|",BF109))))*($D$14)+SUMIFS($D$13,$H$109,"&lt;&gt;0|-",$G109,LEFT(BF109,FIND("·",BF109)-1)),0)</f>
        <v>0</v>
      </c>
      <c r="BI109" s="141"/>
      <c r="BJ109" s="133">
        <f t="array" ref="BJ109">IFERROR(SUM(($G$108:$G$115=LEFT(BI109,FIND("·",BI109)-1))*(LEFT(($H$108:$H$115),1)=MID(BI109,FIND("|",BI109)-1,1))*(RIGHT(($H$108:$H$115),LEN($H$108:$H$115)-FIND("|",$H$108:$H$115))=RIGHT(BI109,LEN(BI109)-FIND("|",BI109)))*($D$15+$D$14))+SUM(($D$108:$D$115=LEFT(BI109,FIND("·",BI109)-1))*(LEFT(($E$108:$E$115),1)=MID(BI109,FIND("|",BI109)-1,1))*(RIGHT(($E$108:$E$115),LEN($E$108:$E$115)-FIND("|",$E$108:$E$115))=RIGHT(BI109,LEN(BI109)-FIND("|",BI109))))*($D$15+$D$14)+SUM((($G$108:$G$115)=LEFT(BI109,FIND("·",BI109)-1))*(LEFT(($H$108:$H$115),1)=MID(BI109,FIND("|",BI109)-1,1))*(RIGHT(($H$108:$H$115),LEN($H$108:$H$115)-FIND("|",$H$108:$H$115))&lt;&gt;RIGHT(BI109,LEN(BI109)-FIND("|",BI109))))*$D$14+SUM(($D$108:$D$115=LEFT(BI109,FIND("·",BI109)-1))*(LEFT(($E$108:$E$115),1)=MID(BI109,FIND("|",BI109)-1,1))*(RIGHT(($E$108:$E$115),LEN($E$108:$E$115)-FIND("|",$E$108:$E$115))&lt;&gt;RIGHT(BI109,LEN(BI109)-FIND("|",BI109))))*($D$14)+SUMIFS($D$13,$H$109,"&lt;&gt;0|-",$G109,LEFT(BI109,FIND("·",BI109)-1)),0)</f>
        <v>0</v>
      </c>
      <c r="BL109" s="141"/>
      <c r="BM109" s="133">
        <f t="array" ref="BM109">IFERROR(SUM(($G$108:$G$115=LEFT(BL109,FIND("·",BL109)-1))*(LEFT(($H$108:$H$115),1)=MID(BL109,FIND("|",BL109)-1,1))*(RIGHT(($H$108:$H$115),LEN($H$108:$H$115)-FIND("|",$H$108:$H$115))=RIGHT(BL109,LEN(BL109)-FIND("|",BL109)))*($D$15+$D$14))+SUM(($D$108:$D$115=LEFT(BL109,FIND("·",BL109)-1))*(LEFT(($E$108:$E$115),1)=MID(BL109,FIND("|",BL109)-1,1))*(RIGHT(($E$108:$E$115),LEN($E$108:$E$115)-FIND("|",$E$108:$E$115))=RIGHT(BL109,LEN(BL109)-FIND("|",BL109))))*($D$15+$D$14)+SUM((($G$108:$G$115)=LEFT(BL109,FIND("·",BL109)-1))*(LEFT(($H$108:$H$115),1)=MID(BL109,FIND("|",BL109)-1,1))*(RIGHT(($H$108:$H$115),LEN($H$108:$H$115)-FIND("|",$H$108:$H$115))&lt;&gt;RIGHT(BL109,LEN(BL109)-FIND("|",BL109))))*$D$14+SUM(($D$108:$D$115=LEFT(BL109,FIND("·",BL109)-1))*(LEFT(($E$108:$E$115),1)=MID(BL109,FIND("|",BL109)-1,1))*(RIGHT(($E$108:$E$115),LEN($E$108:$E$115)-FIND("|",$E$108:$E$115))&lt;&gt;RIGHT(BL109,LEN(BL109)-FIND("|",BL109))))*($D$14)+SUMIFS($D$13,$H$109,"&lt;&gt;0|-",$G109,LEFT(BL109,FIND("·",BL109)-1)),0)</f>
        <v>0</v>
      </c>
      <c r="BO109" s="141"/>
      <c r="BP109" s="133">
        <f t="array" ref="BP109">IFERROR(SUM(($G$108:$G$115=LEFT(BO109,FIND("·",BO109)-1))*(LEFT(($H$108:$H$115),1)=MID(BO109,FIND("|",BO109)-1,1))*(RIGHT(($H$108:$H$115),LEN($H$108:$H$115)-FIND("|",$H$108:$H$115))=RIGHT(BO109,LEN(BO109)-FIND("|",BO109)))*($D$15+$D$14))+SUM(($D$108:$D$115=LEFT(BO109,FIND("·",BO109)-1))*(LEFT(($E$108:$E$115),1)=MID(BO109,FIND("|",BO109)-1,1))*(RIGHT(($E$108:$E$115),LEN($E$108:$E$115)-FIND("|",$E$108:$E$115))=RIGHT(BO109,LEN(BO109)-FIND("|",BO109))))*($D$15+$D$14)+SUM((($G$108:$G$115)=LEFT(BO109,FIND("·",BO109)-1))*(LEFT(($H$108:$H$115),1)=MID(BO109,FIND("|",BO109)-1,1))*(RIGHT(($H$108:$H$115),LEN($H$108:$H$115)-FIND("|",$H$108:$H$115))&lt;&gt;RIGHT(BO109,LEN(BO109)-FIND("|",BO109))))*$D$14+SUM(($D$108:$D$115=LEFT(BO109,FIND("·",BO109)-1))*(LEFT(($E$108:$E$115),1)=MID(BO109,FIND("|",BO109)-1,1))*(RIGHT(($E$108:$E$115),LEN($E$108:$E$115)-FIND("|",$E$108:$E$115))&lt;&gt;RIGHT(BO109,LEN(BO109)-FIND("|",BO109))))*($D$14)+SUMIFS($D$13,$H$109,"&lt;&gt;0|-",$G109,LEFT(BO109,FIND("·",BO109)-1)),0)</f>
        <v>0</v>
      </c>
      <c r="BR109" s="141"/>
      <c r="BS109" s="133">
        <f t="array" ref="BS109">IFERROR(SUM(($G$108:$G$115=LEFT(BR109,FIND("·",BR109)-1))*(LEFT(($H$108:$H$115),1)=MID(BR109,FIND("|",BR109)-1,1))*(RIGHT(($H$108:$H$115),LEN($H$108:$H$115)-FIND("|",$H$108:$H$115))=RIGHT(BR109,LEN(BR109)-FIND("|",BR109)))*($D$15+$D$14))+SUM(($D$108:$D$115=LEFT(BR109,FIND("·",BR109)-1))*(LEFT(($E$108:$E$115),1)=MID(BR109,FIND("|",BR109)-1,1))*(RIGHT(($E$108:$E$115),LEN($E$108:$E$115)-FIND("|",$E$108:$E$115))=RIGHT(BR109,LEN(BR109)-FIND("|",BR109))))*($D$15+$D$14)+SUM((($G$108:$G$115)=LEFT(BR109,FIND("·",BR109)-1))*(LEFT(($H$108:$H$115),1)=MID(BR109,FIND("|",BR109)-1,1))*(RIGHT(($H$108:$H$115),LEN($H$108:$H$115)-FIND("|",$H$108:$H$115))&lt;&gt;RIGHT(BR109,LEN(BR109)-FIND("|",BR109))))*$D$14+SUM(($D$108:$D$115=LEFT(BR109,FIND("·",BR109)-1))*(LEFT(($E$108:$E$115),1)=MID(BR109,FIND("|",BR109)-1,1))*(RIGHT(($E$108:$E$115),LEN($E$108:$E$115)-FIND("|",$E$108:$E$115))&lt;&gt;RIGHT(BR109,LEN(BR109)-FIND("|",BR109))))*($D$14)+SUMIFS($D$13,$H$109,"&lt;&gt;0|-",$G109,LEFT(BR109,FIND("·",BR109)-1)),0)</f>
        <v>0</v>
      </c>
      <c r="BU109" s="141"/>
      <c r="BV109" s="133">
        <f t="array" ref="BV109">IFERROR(SUM(($G$108:$G$115=LEFT(BU109,FIND("·",BU109)-1))*(LEFT(($H$108:$H$115),1)=MID(BU109,FIND("|",BU109)-1,1))*(RIGHT(($H$108:$H$115),LEN($H$108:$H$115)-FIND("|",$H$108:$H$115))=RIGHT(BU109,LEN(BU109)-FIND("|",BU109)))*($D$15+$D$14))+SUM(($D$108:$D$115=LEFT(BU109,FIND("·",BU109)-1))*(LEFT(($E$108:$E$115),1)=MID(BU109,FIND("|",BU109)-1,1))*(RIGHT(($E$108:$E$115),LEN($E$108:$E$115)-FIND("|",$E$108:$E$115))=RIGHT(BU109,LEN(BU109)-FIND("|",BU109))))*($D$15+$D$14)+SUM((($G$108:$G$115)=LEFT(BU109,FIND("·",BU109)-1))*(LEFT(($H$108:$H$115),1)=MID(BU109,FIND("|",BU109)-1,1))*(RIGHT(($H$108:$H$115),LEN($H$108:$H$115)-FIND("|",$H$108:$H$115))&lt;&gt;RIGHT(BU109,LEN(BU109)-FIND("|",BU109))))*$D$14+SUM(($D$108:$D$115=LEFT(BU109,FIND("·",BU109)-1))*(LEFT(($E$108:$E$115),1)=MID(BU109,FIND("|",BU109)-1,1))*(RIGHT(($E$108:$E$115),LEN($E$108:$E$115)-FIND("|",$E$108:$E$115))&lt;&gt;RIGHT(BU109,LEN(BU109)-FIND("|",BU109))))*($D$14)+SUMIFS($D$13,$H$109,"&lt;&gt;0|-",$G109,LEFT(BU109,FIND("·",BU109)-1)),0)</f>
        <v>0</v>
      </c>
      <c r="BX109" s="141"/>
      <c r="BY109" s="133">
        <f t="array" ref="BY109">IFERROR(SUM(($G$108:$G$115=LEFT(BX109,FIND("·",BX109)-1))*(LEFT(($H$108:$H$115),1)=MID(BX109,FIND("|",BX109)-1,1))*(RIGHT(($H$108:$H$115),LEN($H$108:$H$115)-FIND("|",$H$108:$H$115))=RIGHT(BX109,LEN(BX109)-FIND("|",BX109)))*($D$15+$D$14))+SUM(($D$108:$D$115=LEFT(BX109,FIND("·",BX109)-1))*(LEFT(($E$108:$E$115),1)=MID(BX109,FIND("|",BX109)-1,1))*(RIGHT(($E$108:$E$115),LEN($E$108:$E$115)-FIND("|",$E$108:$E$115))=RIGHT(BX109,LEN(BX109)-FIND("|",BX109))))*($D$15+$D$14)+SUM((($G$108:$G$115)=LEFT(BX109,FIND("·",BX109)-1))*(LEFT(($H$108:$H$115),1)=MID(BX109,FIND("|",BX109)-1,1))*(RIGHT(($H$108:$H$115),LEN($H$108:$H$115)-FIND("|",$H$108:$H$115))&lt;&gt;RIGHT(BX109,LEN(BX109)-FIND("|",BX109))))*$D$14+SUM(($D$108:$D$115=LEFT(BX109,FIND("·",BX109)-1))*(LEFT(($E$108:$E$115),1)=MID(BX109,FIND("|",BX109)-1,1))*(RIGHT(($E$108:$E$115),LEN($E$108:$E$115)-FIND("|",$E$108:$E$115))&lt;&gt;RIGHT(BX109,LEN(BX109)-FIND("|",BX109))))*($D$14)+SUMIFS($D$13,$H$109,"&lt;&gt;0|-",$G109,LEFT(BX109,FIND("·",BX109)-1)),0)</f>
        <v>0</v>
      </c>
      <c r="CA109" s="141"/>
      <c r="CB109" s="133">
        <f t="array" ref="CB109">IFERROR(SUM(($G$108:$G$115=LEFT(CA109,FIND("·",CA109)-1))*(LEFT(($H$108:$H$115),1)=MID(CA109,FIND("|",CA109)-1,1))*(RIGHT(($H$108:$H$115),LEN($H$108:$H$115)-FIND("|",$H$108:$H$115))=RIGHT(CA109,LEN(CA109)-FIND("|",CA109)))*($D$15+$D$14))+SUM(($D$108:$D$115=LEFT(CA109,FIND("·",CA109)-1))*(LEFT(($E$108:$E$115),1)=MID(CA109,FIND("|",CA109)-1,1))*(RIGHT(($E$108:$E$115),LEN($E$108:$E$115)-FIND("|",$E$108:$E$115))=RIGHT(CA109,LEN(CA109)-FIND("|",CA109))))*($D$15+$D$14)+SUM((($G$108:$G$115)=LEFT(CA109,FIND("·",CA109)-1))*(LEFT(($H$108:$H$115),1)=MID(CA109,FIND("|",CA109)-1,1))*(RIGHT(($H$108:$H$115),LEN($H$108:$H$115)-FIND("|",$H$108:$H$115))&lt;&gt;RIGHT(CA109,LEN(CA109)-FIND("|",CA109))))*$D$14+SUM(($D$108:$D$115=LEFT(CA109,FIND("·",CA109)-1))*(LEFT(($E$108:$E$115),1)=MID(CA109,FIND("|",CA109)-1,1))*(RIGHT(($E$108:$E$115),LEN($E$108:$E$115)-FIND("|",$E$108:$E$115))&lt;&gt;RIGHT(CA109,LEN(CA109)-FIND("|",CA109))))*($D$14)+SUMIFS($D$13,$H$109,"&lt;&gt;0|-",$G109,LEFT(CA109,FIND("·",CA109)-1)),0)</f>
        <v>0</v>
      </c>
      <c r="CD109" s="141"/>
      <c r="CE109" s="133">
        <f t="array" ref="CE109">IFERROR(SUM(($G$108:$G$115=LEFT(CD109,FIND("·",CD109)-1))*(LEFT(($H$108:$H$115),1)=MID(CD109,FIND("|",CD109)-1,1))*(RIGHT(($H$108:$H$115),LEN($H$108:$H$115)-FIND("|",$H$108:$H$115))=RIGHT(CD109,LEN(CD109)-FIND("|",CD109)))*($D$15+$D$14))+SUM(($D$108:$D$115=LEFT(CD109,FIND("·",CD109)-1))*(LEFT(($E$108:$E$115),1)=MID(CD109,FIND("|",CD109)-1,1))*(RIGHT(($E$108:$E$115),LEN($E$108:$E$115)-FIND("|",$E$108:$E$115))=RIGHT(CD109,LEN(CD109)-FIND("|",CD109))))*($D$15+$D$14)+SUM((($G$108:$G$115)=LEFT(CD109,FIND("·",CD109)-1))*(LEFT(($H$108:$H$115),1)=MID(CD109,FIND("|",CD109)-1,1))*(RIGHT(($H$108:$H$115),LEN($H$108:$H$115)-FIND("|",$H$108:$H$115))&lt;&gt;RIGHT(CD109,LEN(CD109)-FIND("|",CD109))))*$D$14+SUM(($D$108:$D$115=LEFT(CD109,FIND("·",CD109)-1))*(LEFT(($E$108:$E$115),1)=MID(CD109,FIND("|",CD109)-1,1))*(RIGHT(($E$108:$E$115),LEN($E$108:$E$115)-FIND("|",$E$108:$E$115))&lt;&gt;RIGHT(CD109,LEN(CD109)-FIND("|",CD109))))*($D$14)+SUMIFS($D$13,$H$109,"&lt;&gt;0|-",$G109,LEFT(CD109,FIND("·",CD109)-1)),0)</f>
        <v>0</v>
      </c>
      <c r="CG109" s="141"/>
      <c r="CH109" s="133">
        <f t="array" ref="CH109">IFERROR(SUM(($G$108:$G$115=LEFT(CG109,FIND("·",CG109)-1))*(LEFT(($H$108:$H$115),1)=MID(CG109,FIND("|",CG109)-1,1))*(RIGHT(($H$108:$H$115),LEN($H$108:$H$115)-FIND("|",$H$108:$H$115))=RIGHT(CG109,LEN(CG109)-FIND("|",CG109)))*($D$15+$D$14))+SUM(($D$108:$D$115=LEFT(CG109,FIND("·",CG109)-1))*(LEFT(($E$108:$E$115),1)=MID(CG109,FIND("|",CG109)-1,1))*(RIGHT(($E$108:$E$115),LEN($E$108:$E$115)-FIND("|",$E$108:$E$115))=RIGHT(CG109,LEN(CG109)-FIND("|",CG109))))*($D$15+$D$14)+SUM((($G$108:$G$115)=LEFT(CG109,FIND("·",CG109)-1))*(LEFT(($H$108:$H$115),1)=MID(CG109,FIND("|",CG109)-1,1))*(RIGHT(($H$108:$H$115),LEN($H$108:$H$115)-FIND("|",$H$108:$H$115))&lt;&gt;RIGHT(CG109,LEN(CG109)-FIND("|",CG109))))*$D$14+SUM(($D$108:$D$115=LEFT(CG109,FIND("·",CG109)-1))*(LEFT(($E$108:$E$115),1)=MID(CG109,FIND("|",CG109)-1,1))*(RIGHT(($E$108:$E$115),LEN($E$108:$E$115)-FIND("|",$E$108:$E$115))&lt;&gt;RIGHT(CG109,LEN(CG109)-FIND("|",CG109))))*($D$14)+SUMIFS($D$13,$H$109,"&lt;&gt;0|-",$G109,LEFT(CG109,FIND("·",CG109)-1)),0)</f>
        <v>0</v>
      </c>
      <c r="CJ109" s="141"/>
      <c r="CK109" s="133">
        <f t="array" ref="CK109">IFERROR(SUM(($G$108:$G$115=LEFT(CJ109,FIND("·",CJ109)-1))*(LEFT(($H$108:$H$115),1)=MID(CJ109,FIND("|",CJ109)-1,1))*(RIGHT(($H$108:$H$115),LEN($H$108:$H$115)-FIND("|",$H$108:$H$115))=RIGHT(CJ109,LEN(CJ109)-FIND("|",CJ109)))*($D$15+$D$14))+SUM(($D$108:$D$115=LEFT(CJ109,FIND("·",CJ109)-1))*(LEFT(($E$108:$E$115),1)=MID(CJ109,FIND("|",CJ109)-1,1))*(RIGHT(($E$108:$E$115),LEN($E$108:$E$115)-FIND("|",$E$108:$E$115))=RIGHT(CJ109,LEN(CJ109)-FIND("|",CJ109))))*($D$15+$D$14)+SUM((($G$108:$G$115)=LEFT(CJ109,FIND("·",CJ109)-1))*(LEFT(($H$108:$H$115),1)=MID(CJ109,FIND("|",CJ109)-1,1))*(RIGHT(($H$108:$H$115),LEN($H$108:$H$115)-FIND("|",$H$108:$H$115))&lt;&gt;RIGHT(CJ109,LEN(CJ109)-FIND("|",CJ109))))*$D$14+SUM(($D$108:$D$115=LEFT(CJ109,FIND("·",CJ109)-1))*(LEFT(($E$108:$E$115),1)=MID(CJ109,FIND("|",CJ109)-1,1))*(RIGHT(($E$108:$E$115),LEN($E$108:$E$115)-FIND("|",$E$108:$E$115))&lt;&gt;RIGHT(CJ109,LEN(CJ109)-FIND("|",CJ109))))*($D$14)+SUMIFS($D$13,$H$109,"&lt;&gt;0|-",$G109,LEFT(CJ109,FIND("·",CJ109)-1)),0)</f>
        <v>0</v>
      </c>
      <c r="CM109" s="141"/>
      <c r="CN109" s="133">
        <f t="array" ref="CN109">IFERROR(SUM(($G$108:$G$115=LEFT(CM109,FIND("·",CM109)-1))*(LEFT(($H$108:$H$115),1)=MID(CM109,FIND("|",CM109)-1,1))*(RIGHT(($H$108:$H$115),LEN($H$108:$H$115)-FIND("|",$H$108:$H$115))=RIGHT(CM109,LEN(CM109)-FIND("|",CM109)))*($D$15+$D$14))+SUM(($D$108:$D$115=LEFT(CM109,FIND("·",CM109)-1))*(LEFT(($E$108:$E$115),1)=MID(CM109,FIND("|",CM109)-1,1))*(RIGHT(($E$108:$E$115),LEN($E$108:$E$115)-FIND("|",$E$108:$E$115))=RIGHT(CM109,LEN(CM109)-FIND("|",CM109))))*($D$15+$D$14)+SUM((($G$108:$G$115)=LEFT(CM109,FIND("·",CM109)-1))*(LEFT(($H$108:$H$115),1)=MID(CM109,FIND("|",CM109)-1,1))*(RIGHT(($H$108:$H$115),LEN($H$108:$H$115)-FIND("|",$H$108:$H$115))&lt;&gt;RIGHT(CM109,LEN(CM109)-FIND("|",CM109))))*$D$14+SUM(($D$108:$D$115=LEFT(CM109,FIND("·",CM109)-1))*(LEFT(($E$108:$E$115),1)=MID(CM109,FIND("|",CM109)-1,1))*(RIGHT(($E$108:$E$115),LEN($E$108:$E$115)-FIND("|",$E$108:$E$115))&lt;&gt;RIGHT(CM109,LEN(CM109)-FIND("|",CM109))))*($D$14)+SUMIFS($D$13,$H$109,"&lt;&gt;0|-",$G109,LEFT(CM109,FIND("·",CM109)-1)),0)</f>
        <v>0</v>
      </c>
      <c r="CP109" s="141"/>
      <c r="CQ109" s="133">
        <f t="array" ref="CQ109">IFERROR(SUM(($G$108:$G$115=LEFT(CP109,FIND("·",CP109)-1))*(LEFT(($H$108:$H$115),1)=MID(CP109,FIND("|",CP109)-1,1))*(RIGHT(($H$108:$H$115),LEN($H$108:$H$115)-FIND("|",$H$108:$H$115))=RIGHT(CP109,LEN(CP109)-FIND("|",CP109)))*($D$15+$D$14))+SUM(($D$108:$D$115=LEFT(CP109,FIND("·",CP109)-1))*(LEFT(($E$108:$E$115),1)=MID(CP109,FIND("|",CP109)-1,1))*(RIGHT(($E$108:$E$115),LEN($E$108:$E$115)-FIND("|",$E$108:$E$115))=RIGHT(CP109,LEN(CP109)-FIND("|",CP109))))*($D$15+$D$14)+SUM((($G$108:$G$115)=LEFT(CP109,FIND("·",CP109)-1))*(LEFT(($H$108:$H$115),1)=MID(CP109,FIND("|",CP109)-1,1))*(RIGHT(($H$108:$H$115),LEN($H$108:$H$115)-FIND("|",$H$108:$H$115))&lt;&gt;RIGHT(CP109,LEN(CP109)-FIND("|",CP109))))*$D$14+SUM(($D$108:$D$115=LEFT(CP109,FIND("·",CP109)-1))*(LEFT(($E$108:$E$115),1)=MID(CP109,FIND("|",CP109)-1,1))*(RIGHT(($E$108:$E$115),LEN($E$108:$E$115)-FIND("|",$E$108:$E$115))&lt;&gt;RIGHT(CP109,LEN(CP109)-FIND("|",CP109))))*($D$14)+SUMIFS($D$13,$H$109,"&lt;&gt;0|-",$G109,LEFT(CP109,FIND("·",CP109)-1)),0)</f>
        <v>0</v>
      </c>
      <c r="CS109" s="141"/>
      <c r="CT109" s="133">
        <f t="array" ref="CT109">IFERROR(SUM(($G$108:$G$115=LEFT(CS109,FIND("·",CS109)-1))*(LEFT(($H$108:$H$115),1)=MID(CS109,FIND("|",CS109)-1,1))*(RIGHT(($H$108:$H$115),LEN($H$108:$H$115)-FIND("|",$H$108:$H$115))=RIGHT(CS109,LEN(CS109)-FIND("|",CS109)))*($D$15+$D$14))+SUM(($D$108:$D$115=LEFT(CS109,FIND("·",CS109)-1))*(LEFT(($E$108:$E$115),1)=MID(CS109,FIND("|",CS109)-1,1))*(RIGHT(($E$108:$E$115),LEN($E$108:$E$115)-FIND("|",$E$108:$E$115))=RIGHT(CS109,LEN(CS109)-FIND("|",CS109))))*($D$15+$D$14)+SUM((($G$108:$G$115)=LEFT(CS109,FIND("·",CS109)-1))*(LEFT(($H$108:$H$115),1)=MID(CS109,FIND("|",CS109)-1,1))*(RIGHT(($H$108:$H$115),LEN($H$108:$H$115)-FIND("|",$H$108:$H$115))&lt;&gt;RIGHT(CS109,LEN(CS109)-FIND("|",CS109))))*$D$14+SUM(($D$108:$D$115=LEFT(CS109,FIND("·",CS109)-1))*(LEFT(($E$108:$E$115),1)=MID(CS109,FIND("|",CS109)-1,1))*(RIGHT(($E$108:$E$115),LEN($E$108:$E$115)-FIND("|",$E$108:$E$115))&lt;&gt;RIGHT(CS109,LEN(CS109)-FIND("|",CS109))))*($D$14)+SUMIFS($D$13,$H$109,"&lt;&gt;0|-",$G109,LEFT(CS109,FIND("·",CS109)-1)),0)</f>
        <v>0</v>
      </c>
      <c r="CV109" s="141"/>
      <c r="CW109" s="133">
        <f t="array" ref="CW109">IFERROR(SUM(($G$108:$G$115=LEFT(CV109,FIND("·",CV109)-1))*(LEFT(($H$108:$H$115),1)=MID(CV109,FIND("|",CV109)-1,1))*(RIGHT(($H$108:$H$115),LEN($H$108:$H$115)-FIND("|",$H$108:$H$115))=RIGHT(CV109,LEN(CV109)-FIND("|",CV109)))*($D$15+$D$14))+SUM(($D$108:$D$115=LEFT(CV109,FIND("·",CV109)-1))*(LEFT(($E$108:$E$115),1)=MID(CV109,FIND("|",CV109)-1,1))*(RIGHT(($E$108:$E$115),LEN($E$108:$E$115)-FIND("|",$E$108:$E$115))=RIGHT(CV109,LEN(CV109)-FIND("|",CV109))))*($D$15+$D$14)+SUM((($G$108:$G$115)=LEFT(CV109,FIND("·",CV109)-1))*(LEFT(($H$108:$H$115),1)=MID(CV109,FIND("|",CV109)-1,1))*(RIGHT(($H$108:$H$115),LEN($H$108:$H$115)-FIND("|",$H$108:$H$115))&lt;&gt;RIGHT(CV109,LEN(CV109)-FIND("|",CV109))))*$D$14+SUM(($D$108:$D$115=LEFT(CV109,FIND("·",CV109)-1))*(LEFT(($E$108:$E$115),1)=MID(CV109,FIND("|",CV109)-1,1))*(RIGHT(($E$108:$E$115),LEN($E$108:$E$115)-FIND("|",$E$108:$E$115))&lt;&gt;RIGHT(CV109,LEN(CV109)-FIND("|",CV109))))*($D$14)+SUMIFS($D$13,$H$109,"&lt;&gt;0|-",$G109,LEFT(CV109,FIND("·",CV109)-1)),0)</f>
        <v>0</v>
      </c>
      <c r="CY109" s="141"/>
      <c r="CZ109" s="133">
        <f t="array" ref="CZ109">IFERROR(SUM(($G$108:$G$115=LEFT(CY109,FIND("·",CY109)-1))*(LEFT(($H$108:$H$115),1)=MID(CY109,FIND("|",CY109)-1,1))*(RIGHT(($H$108:$H$115),LEN($H$108:$H$115)-FIND("|",$H$108:$H$115))=RIGHT(CY109,LEN(CY109)-FIND("|",CY109)))*($D$15+$D$14))+SUM(($D$108:$D$115=LEFT(CY109,FIND("·",CY109)-1))*(LEFT(($E$108:$E$115),1)=MID(CY109,FIND("|",CY109)-1,1))*(RIGHT(($E$108:$E$115),LEN($E$108:$E$115)-FIND("|",$E$108:$E$115))=RIGHT(CY109,LEN(CY109)-FIND("|",CY109))))*($D$15+$D$14)+SUM((($G$108:$G$115)=LEFT(CY109,FIND("·",CY109)-1))*(LEFT(($H$108:$H$115),1)=MID(CY109,FIND("|",CY109)-1,1))*(RIGHT(($H$108:$H$115),LEN($H$108:$H$115)-FIND("|",$H$108:$H$115))&lt;&gt;RIGHT(CY109,LEN(CY109)-FIND("|",CY109))))*$D$14+SUM(($D$108:$D$115=LEFT(CY109,FIND("·",CY109)-1))*(LEFT(($E$108:$E$115),1)=MID(CY109,FIND("|",CY109)-1,1))*(RIGHT(($E$108:$E$115),LEN($E$108:$E$115)-FIND("|",$E$108:$E$115))&lt;&gt;RIGHT(CY109,LEN(CY109)-FIND("|",CY109))))*($D$14)+SUMIFS($D$13,$H$109,"&lt;&gt;0|-",$G109,LEFT(CY109,FIND("·",CY109)-1)),0)</f>
        <v>0</v>
      </c>
      <c r="DB109" s="141"/>
      <c r="DC109" s="133">
        <f t="array" ref="DC109">IFERROR(SUM(($G$108:$G$115=LEFT(DB109,FIND("·",DB109)-1))*(LEFT(($H$108:$H$115),1)=MID(DB109,FIND("|",DB109)-1,1))*(RIGHT(($H$108:$H$115),LEN($H$108:$H$115)-FIND("|",$H$108:$H$115))=RIGHT(DB109,LEN(DB109)-FIND("|",DB109)))*($D$15+$D$14))+SUM(($D$108:$D$115=LEFT(DB109,FIND("·",DB109)-1))*(LEFT(($E$108:$E$115),1)=MID(DB109,FIND("|",DB109)-1,1))*(RIGHT(($E$108:$E$115),LEN($E$108:$E$115)-FIND("|",$E$108:$E$115))=RIGHT(DB109,LEN(DB109)-FIND("|",DB109))))*($D$15+$D$14)+SUM((($G$108:$G$115)=LEFT(DB109,FIND("·",DB109)-1))*(LEFT(($H$108:$H$115),1)=MID(DB109,FIND("|",DB109)-1,1))*(RIGHT(($H$108:$H$115),LEN($H$108:$H$115)-FIND("|",$H$108:$H$115))&lt;&gt;RIGHT(DB109,LEN(DB109)-FIND("|",DB109))))*$D$14+SUM(($D$108:$D$115=LEFT(DB109,FIND("·",DB109)-1))*(LEFT(($E$108:$E$115),1)=MID(DB109,FIND("|",DB109)-1,1))*(RIGHT(($E$108:$E$115),LEN($E$108:$E$115)-FIND("|",$E$108:$E$115))&lt;&gt;RIGHT(DB109,LEN(DB109)-FIND("|",DB109))))*($D$14)+SUMIFS($D$13,$H$109,"&lt;&gt;0|-",$G109,LEFT(DB109,FIND("·",DB109)-1)),0)</f>
        <v>0</v>
      </c>
      <c r="DE109" s="141"/>
      <c r="DF109" s="133">
        <f t="array" ref="DF109">IFERROR(SUM(($G$108:$G$115=LEFT(DE109,FIND("·",DE109)-1))*(LEFT(($H$108:$H$115),1)=MID(DE109,FIND("|",DE109)-1,1))*(RIGHT(($H$108:$H$115),LEN($H$108:$H$115)-FIND("|",$H$108:$H$115))=RIGHT(DE109,LEN(DE109)-FIND("|",DE109)))*($D$15+$D$14))+SUM(($D$108:$D$115=LEFT(DE109,FIND("·",DE109)-1))*(LEFT(($E$108:$E$115),1)=MID(DE109,FIND("|",DE109)-1,1))*(RIGHT(($E$108:$E$115),LEN($E$108:$E$115)-FIND("|",$E$108:$E$115))=RIGHT(DE109,LEN(DE109)-FIND("|",DE109))))*($D$15+$D$14)+SUM((($G$108:$G$115)=LEFT(DE109,FIND("·",DE109)-1))*(LEFT(($H$108:$H$115),1)=MID(DE109,FIND("|",DE109)-1,1))*(RIGHT(($H$108:$H$115),LEN($H$108:$H$115)-FIND("|",$H$108:$H$115))&lt;&gt;RIGHT(DE109,LEN(DE109)-FIND("|",DE109))))*$D$14+SUM(($D$108:$D$115=LEFT(DE109,FIND("·",DE109)-1))*(LEFT(($E$108:$E$115),1)=MID(DE109,FIND("|",DE109)-1,1))*(RIGHT(($E$108:$E$115),LEN($E$108:$E$115)-FIND("|",$E$108:$E$115))&lt;&gt;RIGHT(DE109,LEN(DE109)-FIND("|",DE109))))*($D$14)+SUMIFS($D$13,$H$109,"&lt;&gt;0|-",$G109,LEFT(DE109,FIND("·",DE109)-1)),0)</f>
        <v>0</v>
      </c>
      <c r="DH109" s="141"/>
      <c r="DI109" s="133">
        <f t="array" ref="DI109">IFERROR(SUM(($G$108:$G$115=LEFT(DH109,FIND("·",DH109)-1))*(LEFT(($H$108:$H$115),1)=MID(DH109,FIND("|",DH109)-1,1))*(RIGHT(($H$108:$H$115),LEN($H$108:$H$115)-FIND("|",$H$108:$H$115))=RIGHT(DH109,LEN(DH109)-FIND("|",DH109)))*($D$15+$D$14))+SUM(($D$108:$D$115=LEFT(DH109,FIND("·",DH109)-1))*(LEFT(($E$108:$E$115),1)=MID(DH109,FIND("|",DH109)-1,1))*(RIGHT(($E$108:$E$115),LEN($E$108:$E$115)-FIND("|",$E$108:$E$115))=RIGHT(DH109,LEN(DH109)-FIND("|",DH109))))*($D$15+$D$14)+SUM((($G$108:$G$115)=LEFT(DH109,FIND("·",DH109)-1))*(LEFT(($H$108:$H$115),1)=MID(DH109,FIND("|",DH109)-1,1))*(RIGHT(($H$108:$H$115),LEN($H$108:$H$115)-FIND("|",$H$108:$H$115))&lt;&gt;RIGHT(DH109,LEN(DH109)-FIND("|",DH109))))*$D$14+SUM(($D$108:$D$115=LEFT(DH109,FIND("·",DH109)-1))*(LEFT(($E$108:$E$115),1)=MID(DH109,FIND("|",DH109)-1,1))*(RIGHT(($E$108:$E$115),LEN($E$108:$E$115)-FIND("|",$E$108:$E$115))&lt;&gt;RIGHT(DH109,LEN(DH109)-FIND("|",DH109))))*($D$14)+SUMIFS($D$13,$H$109,"&lt;&gt;0|-",$G109,LEFT(DH109,FIND("·",DH109)-1)),0)</f>
        <v>0</v>
      </c>
      <c r="DK109" s="141"/>
      <c r="DL109" s="133">
        <f t="array" ref="DL109">IFERROR(SUM(($G$108:$G$115=LEFT(DK109,FIND("·",DK109)-1))*(LEFT(($H$108:$H$115),1)=MID(DK109,FIND("|",DK109)-1,1))*(RIGHT(($H$108:$H$115),LEN($H$108:$H$115)-FIND("|",$H$108:$H$115))=RIGHT(DK109,LEN(DK109)-FIND("|",DK109)))*($D$15+$D$14))+SUM(($D$108:$D$115=LEFT(DK109,FIND("·",DK109)-1))*(LEFT(($E$108:$E$115),1)=MID(DK109,FIND("|",DK109)-1,1))*(RIGHT(($E$108:$E$115),LEN($E$108:$E$115)-FIND("|",$E$108:$E$115))=RIGHT(DK109,LEN(DK109)-FIND("|",DK109))))*($D$15+$D$14)+SUM((($G$108:$G$115)=LEFT(DK109,FIND("·",DK109)-1))*(LEFT(($H$108:$H$115),1)=MID(DK109,FIND("|",DK109)-1,1))*(RIGHT(($H$108:$H$115),LEN($H$108:$H$115)-FIND("|",$H$108:$H$115))&lt;&gt;RIGHT(DK109,LEN(DK109)-FIND("|",DK109))))*$D$14+SUM(($D$108:$D$115=LEFT(DK109,FIND("·",DK109)-1))*(LEFT(($E$108:$E$115),1)=MID(DK109,FIND("|",DK109)-1,1))*(RIGHT(($E$108:$E$115),LEN($E$108:$E$115)-FIND("|",$E$108:$E$115))&lt;&gt;RIGHT(DK109,LEN(DK109)-FIND("|",DK109))))*($D$14)+SUMIFS($D$13,$H$109,"&lt;&gt;0|-",$G109,LEFT(DK109,FIND("·",DK109)-1)),0)</f>
        <v>0</v>
      </c>
      <c r="DN109" s="141"/>
      <c r="DO109" s="133">
        <f t="array" ref="DO109">IFERROR(SUM(($G$108:$G$115=LEFT(DN109,FIND("·",DN109)-1))*(LEFT(($H$108:$H$115),1)=MID(DN109,FIND("|",DN109)-1,1))*(RIGHT(($H$108:$H$115),LEN($H$108:$H$115)-FIND("|",$H$108:$H$115))=RIGHT(DN109,LEN(DN109)-FIND("|",DN109)))*($D$15+$D$14))+SUM(($D$108:$D$115=LEFT(DN109,FIND("·",DN109)-1))*(LEFT(($E$108:$E$115),1)=MID(DN109,FIND("|",DN109)-1,1))*(RIGHT(($E$108:$E$115),LEN($E$108:$E$115)-FIND("|",$E$108:$E$115))=RIGHT(DN109,LEN(DN109)-FIND("|",DN109))))*($D$15+$D$14)+SUM((($G$108:$G$115)=LEFT(DN109,FIND("·",DN109)-1))*(LEFT(($H$108:$H$115),1)=MID(DN109,FIND("|",DN109)-1,1))*(RIGHT(($H$108:$H$115),LEN($H$108:$H$115)-FIND("|",$H$108:$H$115))&lt;&gt;RIGHT(DN109,LEN(DN109)-FIND("|",DN109))))*$D$14+SUM(($D$108:$D$115=LEFT(DN109,FIND("·",DN109)-1))*(LEFT(($E$108:$E$115),1)=MID(DN109,FIND("|",DN109)-1,1))*(RIGHT(($E$108:$E$115),LEN($E$108:$E$115)-FIND("|",$E$108:$E$115))&lt;&gt;RIGHT(DN109,LEN(DN109)-FIND("|",DN109))))*($D$14)+SUMIFS($D$13,$H$109,"&lt;&gt;0|-",$G109,LEFT(DN109,FIND("·",DN109)-1)),0)</f>
        <v>0</v>
      </c>
      <c r="DQ109" s="141"/>
      <c r="DR109" s="133">
        <f t="array" ref="DR109">IFERROR(SUM(($G$108:$G$115=LEFT(DQ109,FIND("·",DQ109)-1))*(LEFT(($H$108:$H$115),1)=MID(DQ109,FIND("|",DQ109)-1,1))*(RIGHT(($H$108:$H$115),LEN($H$108:$H$115)-FIND("|",$H$108:$H$115))=RIGHT(DQ109,LEN(DQ109)-FIND("|",DQ109)))*($D$15+$D$14))+SUM(($D$108:$D$115=LEFT(DQ109,FIND("·",DQ109)-1))*(LEFT(($E$108:$E$115),1)=MID(DQ109,FIND("|",DQ109)-1,1))*(RIGHT(($E$108:$E$115),LEN($E$108:$E$115)-FIND("|",$E$108:$E$115))=RIGHT(DQ109,LEN(DQ109)-FIND("|",DQ109))))*($D$15+$D$14)+SUM((($G$108:$G$115)=LEFT(DQ109,FIND("·",DQ109)-1))*(LEFT(($H$108:$H$115),1)=MID(DQ109,FIND("|",DQ109)-1,1))*(RIGHT(($H$108:$H$115),LEN($H$108:$H$115)-FIND("|",$H$108:$H$115))&lt;&gt;RIGHT(DQ109,LEN(DQ109)-FIND("|",DQ109))))*$D$14+SUM(($D$108:$D$115=LEFT(DQ109,FIND("·",DQ109)-1))*(LEFT(($E$108:$E$115),1)=MID(DQ109,FIND("|",DQ109)-1,1))*(RIGHT(($E$108:$E$115),LEN($E$108:$E$115)-FIND("|",$E$108:$E$115))&lt;&gt;RIGHT(DQ109,LEN(DQ109)-FIND("|",DQ109))))*($D$14)+SUMIFS($D$13,$H$109,"&lt;&gt;0|-",$G109,LEFT(DQ109,FIND("·",DQ109)-1)),0)</f>
        <v>0</v>
      </c>
      <c r="DT109" s="141"/>
      <c r="DU109" s="133">
        <f t="array" ref="DU109">IFERROR(SUM(($G$108:$G$115=LEFT(DT109,FIND("·",DT109)-1))*(LEFT(($H$108:$H$115),1)=MID(DT109,FIND("|",DT109)-1,1))*(RIGHT(($H$108:$H$115),LEN($H$108:$H$115)-FIND("|",$H$108:$H$115))=RIGHT(DT109,LEN(DT109)-FIND("|",DT109)))*($D$15+$D$14))+SUM(($D$108:$D$115=LEFT(DT109,FIND("·",DT109)-1))*(LEFT(($E$108:$E$115),1)=MID(DT109,FIND("|",DT109)-1,1))*(RIGHT(($E$108:$E$115),LEN($E$108:$E$115)-FIND("|",$E$108:$E$115))=RIGHT(DT109,LEN(DT109)-FIND("|",DT109))))*($D$15+$D$14)+SUM((($G$108:$G$115)=LEFT(DT109,FIND("·",DT109)-1))*(LEFT(($H$108:$H$115),1)=MID(DT109,FIND("|",DT109)-1,1))*(RIGHT(($H$108:$H$115),LEN($H$108:$H$115)-FIND("|",$H$108:$H$115))&lt;&gt;RIGHT(DT109,LEN(DT109)-FIND("|",DT109))))*$D$14+SUM(($D$108:$D$115=LEFT(DT109,FIND("·",DT109)-1))*(LEFT(($E$108:$E$115),1)=MID(DT109,FIND("|",DT109)-1,1))*(RIGHT(($E$108:$E$115),LEN($E$108:$E$115)-FIND("|",$E$108:$E$115))&lt;&gt;RIGHT(DT109,LEN(DT109)-FIND("|",DT109))))*($D$14)+SUMIFS($D$13,$H$109,"&lt;&gt;0|-",$G109,LEFT(DT109,FIND("·",DT109)-1)),0)</f>
        <v>0</v>
      </c>
      <c r="DW109" s="141"/>
      <c r="DX109" s="133">
        <f t="array" ref="DX109">IFERROR(SUM(($G$108:$G$115=LEFT(DW109,FIND("·",DW109)-1))*(LEFT(($H$108:$H$115),1)=MID(DW109,FIND("|",DW109)-1,1))*(RIGHT(($H$108:$H$115),LEN($H$108:$H$115)-FIND("|",$H$108:$H$115))=RIGHT(DW109,LEN(DW109)-FIND("|",DW109)))*($D$15+$D$14))+SUM(($D$108:$D$115=LEFT(DW109,FIND("·",DW109)-1))*(LEFT(($E$108:$E$115),1)=MID(DW109,FIND("|",DW109)-1,1))*(RIGHT(($E$108:$E$115),LEN($E$108:$E$115)-FIND("|",$E$108:$E$115))=RIGHT(DW109,LEN(DW109)-FIND("|",DW109))))*($D$15+$D$14)+SUM((($G$108:$G$115)=LEFT(DW109,FIND("·",DW109)-1))*(LEFT(($H$108:$H$115),1)=MID(DW109,FIND("|",DW109)-1,1))*(RIGHT(($H$108:$H$115),LEN($H$108:$H$115)-FIND("|",$H$108:$H$115))&lt;&gt;RIGHT(DW109,LEN(DW109)-FIND("|",DW109))))*$D$14+SUM(($D$108:$D$115=LEFT(DW109,FIND("·",DW109)-1))*(LEFT(($E$108:$E$115),1)=MID(DW109,FIND("|",DW109)-1,1))*(RIGHT(($E$108:$E$115),LEN($E$108:$E$115)-FIND("|",$E$108:$E$115))&lt;&gt;RIGHT(DW109,LEN(DW109)-FIND("|",DW109))))*($D$14)+SUMIFS($D$13,$H$109,"&lt;&gt;0|-",$G109,LEFT(DW109,FIND("·",DW109)-1)),0)</f>
        <v>0</v>
      </c>
      <c r="DZ109" s="141"/>
      <c r="EA109" s="133">
        <f t="array" ref="EA109">IFERROR(SUM(($G$108:$G$115=LEFT(DZ109,FIND("·",DZ109)-1))*(LEFT(($H$108:$H$115),1)=MID(DZ109,FIND("|",DZ109)-1,1))*(RIGHT(($H$108:$H$115),LEN($H$108:$H$115)-FIND("|",$H$108:$H$115))=RIGHT(DZ109,LEN(DZ109)-FIND("|",DZ109)))*($D$15+$D$14))+SUM(($D$108:$D$115=LEFT(DZ109,FIND("·",DZ109)-1))*(LEFT(($E$108:$E$115),1)=MID(DZ109,FIND("|",DZ109)-1,1))*(RIGHT(($E$108:$E$115),LEN($E$108:$E$115)-FIND("|",$E$108:$E$115))=RIGHT(DZ109,LEN(DZ109)-FIND("|",DZ109))))*($D$15+$D$14)+SUM((($G$108:$G$115)=LEFT(DZ109,FIND("·",DZ109)-1))*(LEFT(($H$108:$H$115),1)=MID(DZ109,FIND("|",DZ109)-1,1))*(RIGHT(($H$108:$H$115),LEN($H$108:$H$115)-FIND("|",$H$108:$H$115))&lt;&gt;RIGHT(DZ109,LEN(DZ109)-FIND("|",DZ109))))*$D$14+SUM(($D$108:$D$115=LEFT(DZ109,FIND("·",DZ109)-1))*(LEFT(($E$108:$E$115),1)=MID(DZ109,FIND("|",DZ109)-1,1))*(RIGHT(($E$108:$E$115),LEN($E$108:$E$115)-FIND("|",$E$108:$E$115))&lt;&gt;RIGHT(DZ109,LEN(DZ109)-FIND("|",DZ109))))*($D$14)+SUMIFS($D$13,$H$109,"&lt;&gt;0|-",$G109,LEFT(DZ109,FIND("·",DZ109)-1)),0)</f>
        <v>0</v>
      </c>
      <c r="EC109" s="141"/>
      <c r="ED109" s="133">
        <f t="array" ref="ED109">IFERROR(SUM(($G$108:$G$115=LEFT(EC109,FIND("·",EC109)-1))*(LEFT(($H$108:$H$115),1)=MID(EC109,FIND("|",EC109)-1,1))*(RIGHT(($H$108:$H$115),LEN($H$108:$H$115)-FIND("|",$H$108:$H$115))=RIGHT(EC109,LEN(EC109)-FIND("|",EC109)))*($D$15+$D$14))+SUM(($D$108:$D$115=LEFT(EC109,FIND("·",EC109)-1))*(LEFT(($E$108:$E$115),1)=MID(EC109,FIND("|",EC109)-1,1))*(RIGHT(($E$108:$E$115),LEN($E$108:$E$115)-FIND("|",$E$108:$E$115))=RIGHT(EC109,LEN(EC109)-FIND("|",EC109))))*($D$15+$D$14)+SUM((($G$108:$G$115)=LEFT(EC109,FIND("·",EC109)-1))*(LEFT(($H$108:$H$115),1)=MID(EC109,FIND("|",EC109)-1,1))*(RIGHT(($H$108:$H$115),LEN($H$108:$H$115)-FIND("|",$H$108:$H$115))&lt;&gt;RIGHT(EC109,LEN(EC109)-FIND("|",EC109))))*$D$14+SUM(($D$108:$D$115=LEFT(EC109,FIND("·",EC109)-1))*(LEFT(($E$108:$E$115),1)=MID(EC109,FIND("|",EC109)-1,1))*(RIGHT(($E$108:$E$115),LEN($E$108:$E$115)-FIND("|",$E$108:$E$115))&lt;&gt;RIGHT(EC109,LEN(EC109)-FIND("|",EC109))))*($D$14)+SUMIFS($D$13,$H$109,"&lt;&gt;0|-",$G109,LEFT(EC109,FIND("·",EC109)-1)),0)</f>
        <v>0</v>
      </c>
      <c r="EF109" s="141"/>
      <c r="EG109" s="133">
        <f t="array" ref="EG109">IFERROR(SUM(($G$108:$G$115=LEFT(EF109,FIND("·",EF109)-1))*(LEFT(($H$108:$H$115),1)=MID(EF109,FIND("|",EF109)-1,1))*(RIGHT(($H$108:$H$115),LEN($H$108:$H$115)-FIND("|",$H$108:$H$115))=RIGHT(EF109,LEN(EF109)-FIND("|",EF109)))*($D$15+$D$14))+SUM(($D$108:$D$115=LEFT(EF109,FIND("·",EF109)-1))*(LEFT(($E$108:$E$115),1)=MID(EF109,FIND("|",EF109)-1,1))*(RIGHT(($E$108:$E$115),LEN($E$108:$E$115)-FIND("|",$E$108:$E$115))=RIGHT(EF109,LEN(EF109)-FIND("|",EF109))))*($D$15+$D$14)+SUM((($G$108:$G$115)=LEFT(EF109,FIND("·",EF109)-1))*(LEFT(($H$108:$H$115),1)=MID(EF109,FIND("|",EF109)-1,1))*(RIGHT(($H$108:$H$115),LEN($H$108:$H$115)-FIND("|",$H$108:$H$115))&lt;&gt;RIGHT(EF109,LEN(EF109)-FIND("|",EF109))))*$D$14+SUM(($D$108:$D$115=LEFT(EF109,FIND("·",EF109)-1))*(LEFT(($E$108:$E$115),1)=MID(EF109,FIND("|",EF109)-1,1))*(RIGHT(($E$108:$E$115),LEN($E$108:$E$115)-FIND("|",$E$108:$E$115))&lt;&gt;RIGHT(EF109,LEN(EF109)-FIND("|",EF109))))*($D$14)+SUMIFS($D$13,$H$109,"&lt;&gt;0|-",$G109,LEFT(EF109,FIND("·",EF109)-1)),0)</f>
        <v>0</v>
      </c>
      <c r="EI109" s="141"/>
      <c r="EJ109" s="133">
        <f t="array" ref="EJ109">IFERROR(SUM(($G$108:$G$115=LEFT(EI109,FIND("·",EI109)-1))*(LEFT(($H$108:$H$115),1)=MID(EI109,FIND("|",EI109)-1,1))*(RIGHT(($H$108:$H$115),LEN($H$108:$H$115)-FIND("|",$H$108:$H$115))=RIGHT(EI109,LEN(EI109)-FIND("|",EI109)))*($D$15+$D$14))+SUM(($D$108:$D$115=LEFT(EI109,FIND("·",EI109)-1))*(LEFT(($E$108:$E$115),1)=MID(EI109,FIND("|",EI109)-1,1))*(RIGHT(($E$108:$E$115),LEN($E$108:$E$115)-FIND("|",$E$108:$E$115))=RIGHT(EI109,LEN(EI109)-FIND("|",EI109))))*($D$15+$D$14)+SUM((($G$108:$G$115)=LEFT(EI109,FIND("·",EI109)-1))*(LEFT(($H$108:$H$115),1)=MID(EI109,FIND("|",EI109)-1,1))*(RIGHT(($H$108:$H$115),LEN($H$108:$H$115)-FIND("|",$H$108:$H$115))&lt;&gt;RIGHT(EI109,LEN(EI109)-FIND("|",EI109))))*$D$14+SUM(($D$108:$D$115=LEFT(EI109,FIND("·",EI109)-1))*(LEFT(($E$108:$E$115),1)=MID(EI109,FIND("|",EI109)-1,1))*(RIGHT(($E$108:$E$115),LEN($E$108:$E$115)-FIND("|",$E$108:$E$115))&lt;&gt;RIGHT(EI109,LEN(EI109)-FIND("|",EI109))))*($D$14)+SUMIFS($D$13,$H$109,"&lt;&gt;0|-",$G109,LEFT(EI109,FIND("·",EI109)-1)),0)</f>
        <v>0</v>
      </c>
      <c r="EL109" s="141"/>
      <c r="EM109" s="133">
        <f t="array" ref="EM109">IFERROR(SUM(($G$108:$G$115=LEFT(EL109,FIND("·",EL109)-1))*(LEFT(($H$108:$H$115),1)=MID(EL109,FIND("|",EL109)-1,1))*(RIGHT(($H$108:$H$115),LEN($H$108:$H$115)-FIND("|",$H$108:$H$115))=RIGHT(EL109,LEN(EL109)-FIND("|",EL109)))*($D$15+$D$14))+SUM(($D$108:$D$115=LEFT(EL109,FIND("·",EL109)-1))*(LEFT(($E$108:$E$115),1)=MID(EL109,FIND("|",EL109)-1,1))*(RIGHT(($E$108:$E$115),LEN($E$108:$E$115)-FIND("|",$E$108:$E$115))=RIGHT(EL109,LEN(EL109)-FIND("|",EL109))))*($D$15+$D$14)+SUM((($G$108:$G$115)=LEFT(EL109,FIND("·",EL109)-1))*(LEFT(($H$108:$H$115),1)=MID(EL109,FIND("|",EL109)-1,1))*(RIGHT(($H$108:$H$115),LEN($H$108:$H$115)-FIND("|",$H$108:$H$115))&lt;&gt;RIGHT(EL109,LEN(EL109)-FIND("|",EL109))))*$D$14+SUM(($D$108:$D$115=LEFT(EL109,FIND("·",EL109)-1))*(LEFT(($E$108:$E$115),1)=MID(EL109,FIND("|",EL109)-1,1))*(RIGHT(($E$108:$E$115),LEN($E$108:$E$115)-FIND("|",$E$108:$E$115))&lt;&gt;RIGHT(EL109,LEN(EL109)-FIND("|",EL109))))*($D$14)+SUMIFS($D$13,$H$109,"&lt;&gt;0|-",$G109,LEFT(EL109,FIND("·",EL109)-1)),0)</f>
        <v>0</v>
      </c>
      <c r="EO109" s="141"/>
      <c r="EP109" s="133">
        <f t="array" ref="EP109">IFERROR(SUM(($G$108:$G$115=LEFT(EO109,FIND("·",EO109)-1))*(LEFT(($H$108:$H$115),1)=MID(EO109,FIND("|",EO109)-1,1))*(RIGHT(($H$108:$H$115),LEN($H$108:$H$115)-FIND("|",$H$108:$H$115))=RIGHT(EO109,LEN(EO109)-FIND("|",EO109)))*($D$15+$D$14))+SUM(($D$108:$D$115=LEFT(EO109,FIND("·",EO109)-1))*(LEFT(($E$108:$E$115),1)=MID(EO109,FIND("|",EO109)-1,1))*(RIGHT(($E$108:$E$115),LEN($E$108:$E$115)-FIND("|",$E$108:$E$115))=RIGHT(EO109,LEN(EO109)-FIND("|",EO109))))*($D$15+$D$14)+SUM((($G$108:$G$115)=LEFT(EO109,FIND("·",EO109)-1))*(LEFT(($H$108:$H$115),1)=MID(EO109,FIND("|",EO109)-1,1))*(RIGHT(($H$108:$H$115),LEN($H$108:$H$115)-FIND("|",$H$108:$H$115))&lt;&gt;RIGHT(EO109,LEN(EO109)-FIND("|",EO109))))*$D$14+SUM(($D$108:$D$115=LEFT(EO109,FIND("·",EO109)-1))*(LEFT(($E$108:$E$115),1)=MID(EO109,FIND("|",EO109)-1,1))*(RIGHT(($E$108:$E$115),LEN($E$108:$E$115)-FIND("|",$E$108:$E$115))&lt;&gt;RIGHT(EO109,LEN(EO109)-FIND("|",EO109))))*($D$14)+SUMIFS($D$13,$H$109,"&lt;&gt;0|-",$G109,LEFT(EO109,FIND("·",EO109)-1)),0)</f>
        <v>0</v>
      </c>
      <c r="ER109" s="141"/>
      <c r="ES109" s="133">
        <f t="array" ref="ES109">IFERROR(SUM(($G$108:$G$115=LEFT(ER109,FIND("·",ER109)-1))*(LEFT(($H$108:$H$115),1)=MID(ER109,FIND("|",ER109)-1,1))*(RIGHT(($H$108:$H$115),LEN($H$108:$H$115)-FIND("|",$H$108:$H$115))=RIGHT(ER109,LEN(ER109)-FIND("|",ER109)))*($D$15+$D$14))+SUM(($D$108:$D$115=LEFT(ER109,FIND("·",ER109)-1))*(LEFT(($E$108:$E$115),1)=MID(ER109,FIND("|",ER109)-1,1))*(RIGHT(($E$108:$E$115),LEN($E$108:$E$115)-FIND("|",$E$108:$E$115))=RIGHT(ER109,LEN(ER109)-FIND("|",ER109))))*($D$15+$D$14)+SUM((($G$108:$G$115)=LEFT(ER109,FIND("·",ER109)-1))*(LEFT(($H$108:$H$115),1)=MID(ER109,FIND("|",ER109)-1,1))*(RIGHT(($H$108:$H$115),LEN($H$108:$H$115)-FIND("|",$H$108:$H$115))&lt;&gt;RIGHT(ER109,LEN(ER109)-FIND("|",ER109))))*$D$14+SUM(($D$108:$D$115=LEFT(ER109,FIND("·",ER109)-1))*(LEFT(($E$108:$E$115),1)=MID(ER109,FIND("|",ER109)-1,1))*(RIGHT(($E$108:$E$115),LEN($E$108:$E$115)-FIND("|",$E$108:$E$115))&lt;&gt;RIGHT(ER109,LEN(ER109)-FIND("|",ER109))))*($D$14)+SUMIFS($D$13,$H$109,"&lt;&gt;0|-",$G109,LEFT(ER109,FIND("·",ER109)-1)),0)</f>
        <v>0</v>
      </c>
      <c r="EU109" s="141"/>
      <c r="EV109" s="133">
        <f t="array" ref="EV109">IFERROR(SUM(($G$108:$G$115=LEFT(EU109,FIND("·",EU109)-1))*(LEFT(($H$108:$H$115),1)=MID(EU109,FIND("|",EU109)-1,1))*(RIGHT(($H$108:$H$115),LEN($H$108:$H$115)-FIND("|",$H$108:$H$115))=RIGHT(EU109,LEN(EU109)-FIND("|",EU109)))*($D$15+$D$14))+SUM(($D$108:$D$115=LEFT(EU109,FIND("·",EU109)-1))*(LEFT(($E$108:$E$115),1)=MID(EU109,FIND("|",EU109)-1,1))*(RIGHT(($E$108:$E$115),LEN($E$108:$E$115)-FIND("|",$E$108:$E$115))=RIGHT(EU109,LEN(EU109)-FIND("|",EU109))))*($D$15+$D$14)+SUM((($G$108:$G$115)=LEFT(EU109,FIND("·",EU109)-1))*(LEFT(($H$108:$H$115),1)=MID(EU109,FIND("|",EU109)-1,1))*(RIGHT(($H$108:$H$115),LEN($H$108:$H$115)-FIND("|",$H$108:$H$115))&lt;&gt;RIGHT(EU109,LEN(EU109)-FIND("|",EU109))))*$D$14+SUM(($D$108:$D$115=LEFT(EU109,FIND("·",EU109)-1))*(LEFT(($E$108:$E$115),1)=MID(EU109,FIND("|",EU109)-1,1))*(RIGHT(($E$108:$E$115),LEN($E$108:$E$115)-FIND("|",$E$108:$E$115))&lt;&gt;RIGHT(EU109,LEN(EU109)-FIND("|",EU109))))*($D$14)+SUMIFS($D$13,$H$109,"&lt;&gt;0|-",$G109,LEFT(EU109,FIND("·",EU109)-1)),0)</f>
        <v>0</v>
      </c>
      <c r="EX109" s="141"/>
      <c r="EY109" s="133">
        <f t="array" ref="EY109">IFERROR(SUM(($G$108:$G$115=LEFT(EX109,FIND("·",EX109)-1))*(LEFT(($H$108:$H$115),1)=MID(EX109,FIND("|",EX109)-1,1))*(RIGHT(($H$108:$H$115),LEN($H$108:$H$115)-FIND("|",$H$108:$H$115))=RIGHT(EX109,LEN(EX109)-FIND("|",EX109)))*($D$15+$D$14))+SUM(($D$108:$D$115=LEFT(EX109,FIND("·",EX109)-1))*(LEFT(($E$108:$E$115),1)=MID(EX109,FIND("|",EX109)-1,1))*(RIGHT(($E$108:$E$115),LEN($E$108:$E$115)-FIND("|",$E$108:$E$115))=RIGHT(EX109,LEN(EX109)-FIND("|",EX109))))*($D$15+$D$14)+SUM((($G$108:$G$115)=LEFT(EX109,FIND("·",EX109)-1))*(LEFT(($H$108:$H$115),1)=MID(EX109,FIND("|",EX109)-1,1))*(RIGHT(($H$108:$H$115),LEN($H$108:$H$115)-FIND("|",$H$108:$H$115))&lt;&gt;RIGHT(EX109,LEN(EX109)-FIND("|",EX109))))*$D$14+SUM(($D$108:$D$115=LEFT(EX109,FIND("·",EX109)-1))*(LEFT(($E$108:$E$115),1)=MID(EX109,FIND("|",EX109)-1,1))*(RIGHT(($E$108:$E$115),LEN($E$108:$E$115)-FIND("|",$E$108:$E$115))&lt;&gt;RIGHT(EX109,LEN(EX109)-FIND("|",EX109))))*($D$14)+SUMIFS($D$13,$H$109,"&lt;&gt;0|-",$G109,LEFT(EX109,FIND("·",EX109)-1)),0)</f>
        <v>0</v>
      </c>
      <c r="FA109" s="141"/>
      <c r="FB109" s="133">
        <f t="array" ref="FB109">IFERROR(SUM(($G$108:$G$115=LEFT(FA109,FIND("·",FA109)-1))*(LEFT(($H$108:$H$115),1)=MID(FA109,FIND("|",FA109)-1,1))*(RIGHT(($H$108:$H$115),LEN($H$108:$H$115)-FIND("|",$H$108:$H$115))=RIGHT(FA109,LEN(FA109)-FIND("|",FA109)))*($D$15+$D$14))+SUM(($D$108:$D$115=LEFT(FA109,FIND("·",FA109)-1))*(LEFT(($E$108:$E$115),1)=MID(FA109,FIND("|",FA109)-1,1))*(RIGHT(($E$108:$E$115),LEN($E$108:$E$115)-FIND("|",$E$108:$E$115))=RIGHT(FA109,LEN(FA109)-FIND("|",FA109))))*($D$15+$D$14)+SUM((($G$108:$G$115)=LEFT(FA109,FIND("·",FA109)-1))*(LEFT(($H$108:$H$115),1)=MID(FA109,FIND("|",FA109)-1,1))*(RIGHT(($H$108:$H$115),LEN($H$108:$H$115)-FIND("|",$H$108:$H$115))&lt;&gt;RIGHT(FA109,LEN(FA109)-FIND("|",FA109))))*$D$14+SUM(($D$108:$D$115=LEFT(FA109,FIND("·",FA109)-1))*(LEFT(($E$108:$E$115),1)=MID(FA109,FIND("|",FA109)-1,1))*(RIGHT(($E$108:$E$115),LEN($E$108:$E$115)-FIND("|",$E$108:$E$115))&lt;&gt;RIGHT(FA109,LEN(FA109)-FIND("|",FA109))))*($D$14)+SUMIFS($D$13,$H$109,"&lt;&gt;0|-",$G109,LEFT(FA109,FIND("·",FA109)-1)),0)</f>
        <v>0</v>
      </c>
    </row>
    <row r="110" spans="2:159" s="73" customFormat="1" x14ac:dyDescent="0.3">
      <c r="B110" s="157"/>
      <c r="C110" s="157"/>
      <c r="D110" s="75" t="str">
        <f>CONCATENATE(Resultados!K66,"-",Resultados!F66)</f>
        <v>2A-1B</v>
      </c>
      <c r="E110" s="75" t="str">
        <f>CONCATENATE(IF(Resultados!H66&gt;Resultados!I66,2,IF(Resultados!H66&lt;Resultados!I66,1,IF(AND(Resultados!H66=Resultados!I66,Resultados!H66&lt;&gt;"",Resultados!I66&lt;&gt;""),"X",0))),"|",Resultados!I66,"-",Resultados!H66)</f>
        <v>0|-</v>
      </c>
      <c r="F110" s="623"/>
      <c r="G110" s="166" t="str">
        <f>CONCATENATE(Resultados!F66,"-",Resultados!K66)</f>
        <v>1B-2A</v>
      </c>
      <c r="H110" s="167" t="str">
        <f>CONCATENATE(IF(Resultados!H66&gt;Resultados!I66,1,IF(Resultados!H66&lt;Resultados!I66,2,IF(AND(Resultados!H66=Resultados!I66,Resultados!H66&lt;&gt;"",Resultados!I66&lt;&gt;""),"X",0))),"|",Resultados!H66,"-",Resultados!I66)</f>
        <v>0|-</v>
      </c>
      <c r="J110" s="146"/>
      <c r="K110" s="145">
        <f t="array" ref="K110">IFERROR(SUM(($G$108:$G$115=LEFT(J110,FIND("·",J110)-1))*(LEFT(($H$108:$H$115),1)=MID(J110,FIND("|",J110)-1,1))*(RIGHT(($H$108:$H$115),LEN($H$108:$H$115)-FIND("|",$H$108:$H$115))=RIGHT(J110,LEN(J110)-FIND("|",J110)))*($D$15+$D$14))+SUM(($D$108:$D$115=LEFT(J110,FIND("·",J110)-1))*(LEFT(($E$108:$E$115),1)=MID(J110,FIND("|",J110)-1,1))*(RIGHT(($E$108:$E$115),LEN($E$108:$E$115)-FIND("|",$E$108:$E$115))=RIGHT(J110,LEN(J110)-FIND("|",J110))))*($D$15+$D$14)+SUM((($G$108:$G$115)=LEFT(J110,FIND("·",J110)-1))*(LEFT(($H$108:$H$115),1)=MID(J110,FIND("|",J110)-1,1))*(RIGHT(($H$108:$H$115),LEN($H$108:$H$115)-FIND("|",$H$108:$H$115))&lt;&gt;RIGHT(J110,LEN(J110)-FIND("|",J110))))*$D$14+SUM(($D$108:$D$115=LEFT(J110,FIND("·",J110)-1))*(LEFT(($E$108:$E$115),1)=MID(J110,FIND("|",J110)-1,1))*(RIGHT(($E$108:$E$115),LEN($E$108:$E$115)-FIND("|",$E$108:$E$115))&lt;&gt;RIGHT(J110,LEN(J110)-FIND("|",J110))))*($D$14)+SUMIFS($D$13,$H$110,"&lt;&gt;0|-",$G110,LEFT(J110,FIND("·",J110)-1)),0)</f>
        <v>0</v>
      </c>
      <c r="M110" s="141"/>
      <c r="N110" s="133">
        <f t="array" ref="N110">IFERROR(SUM(($G$108:$G$115=LEFT(M110,FIND("·",M110)-1))*(LEFT(($H$108:$H$115),1)=MID(M110,FIND("|",M110)-1,1))*(RIGHT(($H$108:$H$115),LEN($H$108:$H$115)-FIND("|",$H$108:$H$115))=RIGHT(M110,LEN(M110)-FIND("|",M110)))*($D$15+$D$14))+SUM(($D$108:$D$115=LEFT(M110,FIND("·",M110)-1))*(LEFT(($E$108:$E$115),1)=MID(M110,FIND("|",M110)-1,1))*(RIGHT(($E$108:$E$115),LEN($E$108:$E$115)-FIND("|",$E$108:$E$115))=RIGHT(M110,LEN(M110)-FIND("|",M110))))*($D$15+$D$14)+SUM((($G$108:$G$115)=LEFT(M110,FIND("·",M110)-1))*(LEFT(($H$108:$H$115),1)=MID(M110,FIND("|",M110)-1,1))*(RIGHT(($H$108:$H$115),LEN($H$108:$H$115)-FIND("|",$H$108:$H$115))&lt;&gt;RIGHT(M110,LEN(M110)-FIND("|",M110))))*$D$14+SUM(($D$108:$D$115=LEFT(M110,FIND("·",M110)-1))*(LEFT(($E$108:$E$115),1)=MID(M110,FIND("|",M110)-1,1))*(RIGHT(($E$108:$E$115),LEN($E$108:$E$115)-FIND("|",$E$108:$E$115))&lt;&gt;RIGHT(M110,LEN(M110)-FIND("|",M110))))*($D$14)+SUMIFS($D$13,$H$110,"&lt;&gt;0|-",$G110,LEFT(M110,FIND("·",M110)-1)),0)</f>
        <v>0</v>
      </c>
      <c r="P110" s="141"/>
      <c r="Q110" s="133">
        <f t="array" ref="Q110">IFERROR(SUM(($G$108:$G$115=LEFT(P110,FIND("·",P110)-1))*(LEFT(($H$108:$H$115),1)=MID(P110,FIND("|",P110)-1,1))*(RIGHT(($H$108:$H$115),LEN($H$108:$H$115)-FIND("|",$H$108:$H$115))=RIGHT(P110,LEN(P110)-FIND("|",P110)))*($D$15+$D$14))+SUM(($D$108:$D$115=LEFT(P110,FIND("·",P110)-1))*(LEFT(($E$108:$E$115),1)=MID(P110,FIND("|",P110)-1,1))*(RIGHT(($E$108:$E$115),LEN($E$108:$E$115)-FIND("|",$E$108:$E$115))=RIGHT(P110,LEN(P110)-FIND("|",P110))))*($D$15+$D$14)+SUM((($G$108:$G$115)=LEFT(P110,FIND("·",P110)-1))*(LEFT(($H$108:$H$115),1)=MID(P110,FIND("|",P110)-1,1))*(RIGHT(($H$108:$H$115),LEN($H$108:$H$115)-FIND("|",$H$108:$H$115))&lt;&gt;RIGHT(P110,LEN(P110)-FIND("|",P110))))*$D$14+SUM(($D$108:$D$115=LEFT(P110,FIND("·",P110)-1))*(LEFT(($E$108:$E$115),1)=MID(P110,FIND("|",P110)-1,1))*(RIGHT(($E$108:$E$115),LEN($E$108:$E$115)-FIND("|",$E$108:$E$115))&lt;&gt;RIGHT(P110,LEN(P110)-FIND("|",P110))))*($D$14)+SUMIFS($D$13,$H$110,"&lt;&gt;0|-",$G110,LEFT(P110,FIND("·",P110)-1)),0)</f>
        <v>0</v>
      </c>
      <c r="S110" s="141"/>
      <c r="T110" s="133">
        <f t="array" ref="T110">IFERROR(SUM(($G$108:$G$115=LEFT(S110,FIND("·",S110)-1))*(LEFT(($H$108:$H$115),1)=MID(S110,FIND("|",S110)-1,1))*(RIGHT(($H$108:$H$115),LEN($H$108:$H$115)-FIND("|",$H$108:$H$115))=RIGHT(S110,LEN(S110)-FIND("|",S110)))*($D$15+$D$14))+SUM(($D$108:$D$115=LEFT(S110,FIND("·",S110)-1))*(LEFT(($E$108:$E$115),1)=MID(S110,FIND("|",S110)-1,1))*(RIGHT(($E$108:$E$115),LEN($E$108:$E$115)-FIND("|",$E$108:$E$115))=RIGHT(S110,LEN(S110)-FIND("|",S110))))*($D$15+$D$14)+SUM((($G$108:$G$115)=LEFT(S110,FIND("·",S110)-1))*(LEFT(($H$108:$H$115),1)=MID(S110,FIND("|",S110)-1,1))*(RIGHT(($H$108:$H$115),LEN($H$108:$H$115)-FIND("|",$H$108:$H$115))&lt;&gt;RIGHT(S110,LEN(S110)-FIND("|",S110))))*$D$14+SUM(($D$108:$D$115=LEFT(S110,FIND("·",S110)-1))*(LEFT(($E$108:$E$115),1)=MID(S110,FIND("|",S110)-1,1))*(RIGHT(($E$108:$E$115),LEN($E$108:$E$115)-FIND("|",$E$108:$E$115))&lt;&gt;RIGHT(S110,LEN(S110)-FIND("|",S110))))*($D$14)+SUMIFS($D$13,$H$110,"&lt;&gt;0|-",$G110,LEFT(S110,FIND("·",S110)-1)),0)</f>
        <v>0</v>
      </c>
      <c r="V110" s="141"/>
      <c r="W110" s="133">
        <f t="array" ref="W110">IFERROR(SUM(($G$108:$G$115=LEFT(V110,FIND("·",V110)-1))*(LEFT(($H$108:$H$115),1)=MID(V110,FIND("|",V110)-1,1))*(RIGHT(($H$108:$H$115),LEN($H$108:$H$115)-FIND("|",$H$108:$H$115))=RIGHT(V110,LEN(V110)-FIND("|",V110)))*($D$15+$D$14))+SUM(($D$108:$D$115=LEFT(V110,FIND("·",V110)-1))*(LEFT(($E$108:$E$115),1)=MID(V110,FIND("|",V110)-1,1))*(RIGHT(($E$108:$E$115),LEN($E$108:$E$115)-FIND("|",$E$108:$E$115))=RIGHT(V110,LEN(V110)-FIND("|",V110))))*($D$15+$D$14)+SUM((($G$108:$G$115)=LEFT(V110,FIND("·",V110)-1))*(LEFT(($H$108:$H$115),1)=MID(V110,FIND("|",V110)-1,1))*(RIGHT(($H$108:$H$115),LEN($H$108:$H$115)-FIND("|",$H$108:$H$115))&lt;&gt;RIGHT(V110,LEN(V110)-FIND("|",V110))))*$D$14+SUM(($D$108:$D$115=LEFT(V110,FIND("·",V110)-1))*(LEFT(($E$108:$E$115),1)=MID(V110,FIND("|",V110)-1,1))*(RIGHT(($E$108:$E$115),LEN($E$108:$E$115)-FIND("|",$E$108:$E$115))&lt;&gt;RIGHT(V110,LEN(V110)-FIND("|",V110))))*($D$14)+SUMIFS($D$13,$H$110,"&lt;&gt;0|-",$G110,LEFT(V110,FIND("·",V110)-1)),0)</f>
        <v>0</v>
      </c>
      <c r="Y110" s="141"/>
      <c r="Z110" s="133">
        <f t="array" ref="Z110">IFERROR(SUM(($G$108:$G$115=LEFT(Y110,FIND("·",Y110)-1))*(LEFT(($H$108:$H$115),1)=MID(Y110,FIND("|",Y110)-1,1))*(RIGHT(($H$108:$H$115),LEN($H$108:$H$115)-FIND("|",$H$108:$H$115))=RIGHT(Y110,LEN(Y110)-FIND("|",Y110)))*($D$15+$D$14))+SUM(($D$108:$D$115=LEFT(Y110,FIND("·",Y110)-1))*(LEFT(($E$108:$E$115),1)=MID(Y110,FIND("|",Y110)-1,1))*(RIGHT(($E$108:$E$115),LEN($E$108:$E$115)-FIND("|",$E$108:$E$115))=RIGHT(Y110,LEN(Y110)-FIND("|",Y110))))*($D$15+$D$14)+SUM((($G$108:$G$115)=LEFT(Y110,FIND("·",Y110)-1))*(LEFT(($H$108:$H$115),1)=MID(Y110,FIND("|",Y110)-1,1))*(RIGHT(($H$108:$H$115),LEN($H$108:$H$115)-FIND("|",$H$108:$H$115))&lt;&gt;RIGHT(Y110,LEN(Y110)-FIND("|",Y110))))*$D$14+SUM(($D$108:$D$115=LEFT(Y110,FIND("·",Y110)-1))*(LEFT(($E$108:$E$115),1)=MID(Y110,FIND("|",Y110)-1,1))*(RIGHT(($E$108:$E$115),LEN($E$108:$E$115)-FIND("|",$E$108:$E$115))&lt;&gt;RIGHT(Y110,LEN(Y110)-FIND("|",Y110))))*($D$14)+SUMIFS($D$13,$H$110,"&lt;&gt;0|-",$G110,LEFT(Y110,FIND("·",Y110)-1)),0)</f>
        <v>0</v>
      </c>
      <c r="AB110" s="141"/>
      <c r="AC110" s="133">
        <f t="array" ref="AC110">IFERROR(SUM(($G$108:$G$115=LEFT(AB110,FIND("·",AB110)-1))*(LEFT(($H$108:$H$115),1)=MID(AB110,FIND("|",AB110)-1,1))*(RIGHT(($H$108:$H$115),LEN($H$108:$H$115)-FIND("|",$H$108:$H$115))=RIGHT(AB110,LEN(AB110)-FIND("|",AB110)))*($D$15+$D$14))+SUM(($D$108:$D$115=LEFT(AB110,FIND("·",AB110)-1))*(LEFT(($E$108:$E$115),1)=MID(AB110,FIND("|",AB110)-1,1))*(RIGHT(($E$108:$E$115),LEN($E$108:$E$115)-FIND("|",$E$108:$E$115))=RIGHT(AB110,LEN(AB110)-FIND("|",AB110))))*($D$15+$D$14)+SUM((($G$108:$G$115)=LEFT(AB110,FIND("·",AB110)-1))*(LEFT(($H$108:$H$115),1)=MID(AB110,FIND("|",AB110)-1,1))*(RIGHT(($H$108:$H$115),LEN($H$108:$H$115)-FIND("|",$H$108:$H$115))&lt;&gt;RIGHT(AB110,LEN(AB110)-FIND("|",AB110))))*$D$14+SUM(($D$108:$D$115=LEFT(AB110,FIND("·",AB110)-1))*(LEFT(($E$108:$E$115),1)=MID(AB110,FIND("|",AB110)-1,1))*(RIGHT(($E$108:$E$115),LEN($E$108:$E$115)-FIND("|",$E$108:$E$115))&lt;&gt;RIGHT(AB110,LEN(AB110)-FIND("|",AB110))))*($D$14)+SUMIFS($D$13,$H$110,"&lt;&gt;0|-",$G110,LEFT(AB110,FIND("·",AB110)-1)),0)</f>
        <v>0</v>
      </c>
      <c r="AE110" s="141"/>
      <c r="AF110" s="133">
        <f t="array" ref="AF110">IFERROR(SUM(($G$108:$G$115=LEFT(AE110,FIND("·",AE110)-1))*(LEFT(($H$108:$H$115),1)=MID(AE110,FIND("|",AE110)-1,1))*(RIGHT(($H$108:$H$115),LEN($H$108:$H$115)-FIND("|",$H$108:$H$115))=RIGHT(AE110,LEN(AE110)-FIND("|",AE110)))*($D$15+$D$14))+SUM(($D$108:$D$115=LEFT(AE110,FIND("·",AE110)-1))*(LEFT(($E$108:$E$115),1)=MID(AE110,FIND("|",AE110)-1,1))*(RIGHT(($E$108:$E$115),LEN($E$108:$E$115)-FIND("|",$E$108:$E$115))=RIGHT(AE110,LEN(AE110)-FIND("|",AE110))))*($D$15+$D$14)+SUM((($G$108:$G$115)=LEFT(AE110,FIND("·",AE110)-1))*(LEFT(($H$108:$H$115),1)=MID(AE110,FIND("|",AE110)-1,1))*(RIGHT(($H$108:$H$115),LEN($H$108:$H$115)-FIND("|",$H$108:$H$115))&lt;&gt;RIGHT(AE110,LEN(AE110)-FIND("|",AE110))))*$D$14+SUM(($D$108:$D$115=LEFT(AE110,FIND("·",AE110)-1))*(LEFT(($E$108:$E$115),1)=MID(AE110,FIND("|",AE110)-1,1))*(RIGHT(($E$108:$E$115),LEN($E$108:$E$115)-FIND("|",$E$108:$E$115))&lt;&gt;RIGHT(AE110,LEN(AE110)-FIND("|",AE110))))*($D$14)+SUMIFS($D$13,$H$110,"&lt;&gt;0|-",$G110,LEFT(AE110,FIND("·",AE110)-1)),0)</f>
        <v>0</v>
      </c>
      <c r="AH110" s="141"/>
      <c r="AI110" s="133">
        <f t="array" ref="AI110">IFERROR(SUM(($G$108:$G$115=LEFT(AH110,FIND("·",AH110)-1))*(LEFT(($H$108:$H$115),1)=MID(AH110,FIND("|",AH110)-1,1))*(RIGHT(($H$108:$H$115),LEN($H$108:$H$115)-FIND("|",$H$108:$H$115))=RIGHT(AH110,LEN(AH110)-FIND("|",AH110)))*($D$15+$D$14))+SUM(($D$108:$D$115=LEFT(AH110,FIND("·",AH110)-1))*(LEFT(($E$108:$E$115),1)=MID(AH110,FIND("|",AH110)-1,1))*(RIGHT(($E$108:$E$115),LEN($E$108:$E$115)-FIND("|",$E$108:$E$115))=RIGHT(AH110,LEN(AH110)-FIND("|",AH110))))*($D$15+$D$14)+SUM((($G$108:$G$115)=LEFT(AH110,FIND("·",AH110)-1))*(LEFT(($H$108:$H$115),1)=MID(AH110,FIND("|",AH110)-1,1))*(RIGHT(($H$108:$H$115),LEN($H$108:$H$115)-FIND("|",$H$108:$H$115))&lt;&gt;RIGHT(AH110,LEN(AH110)-FIND("|",AH110))))*$D$14+SUM(($D$108:$D$115=LEFT(AH110,FIND("·",AH110)-1))*(LEFT(($E$108:$E$115),1)=MID(AH110,FIND("|",AH110)-1,1))*(RIGHT(($E$108:$E$115),LEN($E$108:$E$115)-FIND("|",$E$108:$E$115))&lt;&gt;RIGHT(AH110,LEN(AH110)-FIND("|",AH110))))*($D$14)+SUMIFS($D$13,$H$110,"&lt;&gt;0|-",$G110,LEFT(AH110,FIND("·",AH110)-1)),0)</f>
        <v>0</v>
      </c>
      <c r="AK110" s="141"/>
      <c r="AL110" s="133">
        <f t="array" ref="AL110">IFERROR(SUM(($G$108:$G$115=LEFT(AK110,FIND("·",AK110)-1))*(LEFT(($H$108:$H$115),1)=MID(AK110,FIND("|",AK110)-1,1))*(RIGHT(($H$108:$H$115),LEN($H$108:$H$115)-FIND("|",$H$108:$H$115))=RIGHT(AK110,LEN(AK110)-FIND("|",AK110)))*($D$15+$D$14))+SUM(($D$108:$D$115=LEFT(AK110,FIND("·",AK110)-1))*(LEFT(($E$108:$E$115),1)=MID(AK110,FIND("|",AK110)-1,1))*(RIGHT(($E$108:$E$115),LEN($E$108:$E$115)-FIND("|",$E$108:$E$115))=RIGHT(AK110,LEN(AK110)-FIND("|",AK110))))*($D$15+$D$14)+SUM((($G$108:$G$115)=LEFT(AK110,FIND("·",AK110)-1))*(LEFT(($H$108:$H$115),1)=MID(AK110,FIND("|",AK110)-1,1))*(RIGHT(($H$108:$H$115),LEN($H$108:$H$115)-FIND("|",$H$108:$H$115))&lt;&gt;RIGHT(AK110,LEN(AK110)-FIND("|",AK110))))*$D$14+SUM(($D$108:$D$115=LEFT(AK110,FIND("·",AK110)-1))*(LEFT(($E$108:$E$115),1)=MID(AK110,FIND("|",AK110)-1,1))*(RIGHT(($E$108:$E$115),LEN($E$108:$E$115)-FIND("|",$E$108:$E$115))&lt;&gt;RIGHT(AK110,LEN(AK110)-FIND("|",AK110))))*($D$14)+SUMIFS($D$13,$H$110,"&lt;&gt;0|-",$G110,LEFT(AK110,FIND("·",AK110)-1)),0)</f>
        <v>0</v>
      </c>
      <c r="AN110" s="141"/>
      <c r="AO110" s="133">
        <f t="array" ref="AO110">IFERROR(SUM(($G$108:$G$115=LEFT(AN110,FIND("·",AN110)-1))*(LEFT(($H$108:$H$115),1)=MID(AN110,FIND("|",AN110)-1,1))*(RIGHT(($H$108:$H$115),LEN($H$108:$H$115)-FIND("|",$H$108:$H$115))=RIGHT(AN110,LEN(AN110)-FIND("|",AN110)))*($D$15+$D$14))+SUM(($D$108:$D$115=LEFT(AN110,FIND("·",AN110)-1))*(LEFT(($E$108:$E$115),1)=MID(AN110,FIND("|",AN110)-1,1))*(RIGHT(($E$108:$E$115),LEN($E$108:$E$115)-FIND("|",$E$108:$E$115))=RIGHT(AN110,LEN(AN110)-FIND("|",AN110))))*($D$15+$D$14)+SUM((($G$108:$G$115)=LEFT(AN110,FIND("·",AN110)-1))*(LEFT(($H$108:$H$115),1)=MID(AN110,FIND("|",AN110)-1,1))*(RIGHT(($H$108:$H$115),LEN($H$108:$H$115)-FIND("|",$H$108:$H$115))&lt;&gt;RIGHT(AN110,LEN(AN110)-FIND("|",AN110))))*$D$14+SUM(($D$108:$D$115=LEFT(AN110,FIND("·",AN110)-1))*(LEFT(($E$108:$E$115),1)=MID(AN110,FIND("|",AN110)-1,1))*(RIGHT(($E$108:$E$115),LEN($E$108:$E$115)-FIND("|",$E$108:$E$115))&lt;&gt;RIGHT(AN110,LEN(AN110)-FIND("|",AN110))))*($D$14)+SUMIFS($D$13,$H$110,"&lt;&gt;0|-",$G110,LEFT(AN110,FIND("·",AN110)-1)),0)</f>
        <v>0</v>
      </c>
      <c r="AQ110" s="141"/>
      <c r="AR110" s="133">
        <f t="array" ref="AR110">IFERROR(SUM(($G$108:$G$115=LEFT(AQ110,FIND("·",AQ110)-1))*(LEFT(($H$108:$H$115),1)=MID(AQ110,FIND("|",AQ110)-1,1))*(RIGHT(($H$108:$H$115),LEN($H$108:$H$115)-FIND("|",$H$108:$H$115))=RIGHT(AQ110,LEN(AQ110)-FIND("|",AQ110)))*($D$15+$D$14))+SUM(($D$108:$D$115=LEFT(AQ110,FIND("·",AQ110)-1))*(LEFT(($E$108:$E$115),1)=MID(AQ110,FIND("|",AQ110)-1,1))*(RIGHT(($E$108:$E$115),LEN($E$108:$E$115)-FIND("|",$E$108:$E$115))=RIGHT(AQ110,LEN(AQ110)-FIND("|",AQ110))))*($D$15+$D$14)+SUM((($G$108:$G$115)=LEFT(AQ110,FIND("·",AQ110)-1))*(LEFT(($H$108:$H$115),1)=MID(AQ110,FIND("|",AQ110)-1,1))*(RIGHT(($H$108:$H$115),LEN($H$108:$H$115)-FIND("|",$H$108:$H$115))&lt;&gt;RIGHT(AQ110,LEN(AQ110)-FIND("|",AQ110))))*$D$14+SUM(($D$108:$D$115=LEFT(AQ110,FIND("·",AQ110)-1))*(LEFT(($E$108:$E$115),1)=MID(AQ110,FIND("|",AQ110)-1,1))*(RIGHT(($E$108:$E$115),LEN($E$108:$E$115)-FIND("|",$E$108:$E$115))&lt;&gt;RIGHT(AQ110,LEN(AQ110)-FIND("|",AQ110))))*($D$14)+SUMIFS($D$13,$H$110,"&lt;&gt;0|-",$G110,LEFT(AQ110,FIND("·",AQ110)-1)),0)</f>
        <v>0</v>
      </c>
      <c r="AT110" s="141"/>
      <c r="AU110" s="133">
        <f t="array" ref="AU110">IFERROR(SUM(($G$108:$G$115=LEFT(AT110,FIND("·",AT110)-1))*(LEFT(($H$108:$H$115),1)=MID(AT110,FIND("|",AT110)-1,1))*(RIGHT(($H$108:$H$115),LEN($H$108:$H$115)-FIND("|",$H$108:$H$115))=RIGHT(AT110,LEN(AT110)-FIND("|",AT110)))*($D$15+$D$14))+SUM(($D$108:$D$115=LEFT(AT110,FIND("·",AT110)-1))*(LEFT(($E$108:$E$115),1)=MID(AT110,FIND("|",AT110)-1,1))*(RIGHT(($E$108:$E$115),LEN($E$108:$E$115)-FIND("|",$E$108:$E$115))=RIGHT(AT110,LEN(AT110)-FIND("|",AT110))))*($D$15+$D$14)+SUM((($G$108:$G$115)=LEFT(AT110,FIND("·",AT110)-1))*(LEFT(($H$108:$H$115),1)=MID(AT110,FIND("|",AT110)-1,1))*(RIGHT(($H$108:$H$115),LEN($H$108:$H$115)-FIND("|",$H$108:$H$115))&lt;&gt;RIGHT(AT110,LEN(AT110)-FIND("|",AT110))))*$D$14+SUM(($D$108:$D$115=LEFT(AT110,FIND("·",AT110)-1))*(LEFT(($E$108:$E$115),1)=MID(AT110,FIND("|",AT110)-1,1))*(RIGHT(($E$108:$E$115),LEN($E$108:$E$115)-FIND("|",$E$108:$E$115))&lt;&gt;RIGHT(AT110,LEN(AT110)-FIND("|",AT110))))*($D$14)+SUMIFS($D$13,$H$110,"&lt;&gt;0|-",$G110,LEFT(AT110,FIND("·",AT110)-1)),0)</f>
        <v>0</v>
      </c>
      <c r="AW110" s="141"/>
      <c r="AX110" s="133">
        <f t="array" ref="AX110">IFERROR(SUM(($G$108:$G$115=LEFT(AW110,FIND("·",AW110)-1))*(LEFT(($H$108:$H$115),1)=MID(AW110,FIND("|",AW110)-1,1))*(RIGHT(($H$108:$H$115),LEN($H$108:$H$115)-FIND("|",$H$108:$H$115))=RIGHT(AW110,LEN(AW110)-FIND("|",AW110)))*($D$15+$D$14))+SUM(($D$108:$D$115=LEFT(AW110,FIND("·",AW110)-1))*(LEFT(($E$108:$E$115),1)=MID(AW110,FIND("|",AW110)-1,1))*(RIGHT(($E$108:$E$115),LEN($E$108:$E$115)-FIND("|",$E$108:$E$115))=RIGHT(AW110,LEN(AW110)-FIND("|",AW110))))*($D$15+$D$14)+SUM((($G$108:$G$115)=LEFT(AW110,FIND("·",AW110)-1))*(LEFT(($H$108:$H$115),1)=MID(AW110,FIND("|",AW110)-1,1))*(RIGHT(($H$108:$H$115),LEN($H$108:$H$115)-FIND("|",$H$108:$H$115))&lt;&gt;RIGHT(AW110,LEN(AW110)-FIND("|",AW110))))*$D$14+SUM(($D$108:$D$115=LEFT(AW110,FIND("·",AW110)-1))*(LEFT(($E$108:$E$115),1)=MID(AW110,FIND("|",AW110)-1,1))*(RIGHT(($E$108:$E$115),LEN($E$108:$E$115)-FIND("|",$E$108:$E$115))&lt;&gt;RIGHT(AW110,LEN(AW110)-FIND("|",AW110))))*($D$14)+SUMIFS($D$13,$H$110,"&lt;&gt;0|-",$G110,LEFT(AW110,FIND("·",AW110)-1)),0)</f>
        <v>0</v>
      </c>
      <c r="AZ110" s="141"/>
      <c r="BA110" s="133">
        <f t="array" ref="BA110">IFERROR(SUM(($G$108:$G$115=LEFT(AZ110,FIND("·",AZ110)-1))*(LEFT(($H$108:$H$115),1)=MID(AZ110,FIND("|",AZ110)-1,1))*(RIGHT(($H$108:$H$115),LEN($H$108:$H$115)-FIND("|",$H$108:$H$115))=RIGHT(AZ110,LEN(AZ110)-FIND("|",AZ110)))*($D$15+$D$14))+SUM(($D$108:$D$115=LEFT(AZ110,FIND("·",AZ110)-1))*(LEFT(($E$108:$E$115),1)=MID(AZ110,FIND("|",AZ110)-1,1))*(RIGHT(($E$108:$E$115),LEN($E$108:$E$115)-FIND("|",$E$108:$E$115))=RIGHT(AZ110,LEN(AZ110)-FIND("|",AZ110))))*($D$15+$D$14)+SUM((($G$108:$G$115)=LEFT(AZ110,FIND("·",AZ110)-1))*(LEFT(($H$108:$H$115),1)=MID(AZ110,FIND("|",AZ110)-1,1))*(RIGHT(($H$108:$H$115),LEN($H$108:$H$115)-FIND("|",$H$108:$H$115))&lt;&gt;RIGHT(AZ110,LEN(AZ110)-FIND("|",AZ110))))*$D$14+SUM(($D$108:$D$115=LEFT(AZ110,FIND("·",AZ110)-1))*(LEFT(($E$108:$E$115),1)=MID(AZ110,FIND("|",AZ110)-1,1))*(RIGHT(($E$108:$E$115),LEN($E$108:$E$115)-FIND("|",$E$108:$E$115))&lt;&gt;RIGHT(AZ110,LEN(AZ110)-FIND("|",AZ110))))*($D$14)+SUMIFS($D$13,$H$110,"&lt;&gt;0|-",$G110,LEFT(AZ110,FIND("·",AZ110)-1)),0)</f>
        <v>0</v>
      </c>
      <c r="BC110" s="141"/>
      <c r="BD110" s="133">
        <f t="array" ref="BD110">IFERROR(SUM(($G$108:$G$115=LEFT(BC110,FIND("·",BC110)-1))*(LEFT(($H$108:$H$115),1)=MID(BC110,FIND("|",BC110)-1,1))*(RIGHT(($H$108:$H$115),LEN($H$108:$H$115)-FIND("|",$H$108:$H$115))=RIGHT(BC110,LEN(BC110)-FIND("|",BC110)))*($D$15+$D$14))+SUM(($D$108:$D$115=LEFT(BC110,FIND("·",BC110)-1))*(LEFT(($E$108:$E$115),1)=MID(BC110,FIND("|",BC110)-1,1))*(RIGHT(($E$108:$E$115),LEN($E$108:$E$115)-FIND("|",$E$108:$E$115))=RIGHT(BC110,LEN(BC110)-FIND("|",BC110))))*($D$15+$D$14)+SUM((($G$108:$G$115)=LEFT(BC110,FIND("·",BC110)-1))*(LEFT(($H$108:$H$115),1)=MID(BC110,FIND("|",BC110)-1,1))*(RIGHT(($H$108:$H$115),LEN($H$108:$H$115)-FIND("|",$H$108:$H$115))&lt;&gt;RIGHT(BC110,LEN(BC110)-FIND("|",BC110))))*$D$14+SUM(($D$108:$D$115=LEFT(BC110,FIND("·",BC110)-1))*(LEFT(($E$108:$E$115),1)=MID(BC110,FIND("|",BC110)-1,1))*(RIGHT(($E$108:$E$115),LEN($E$108:$E$115)-FIND("|",$E$108:$E$115))&lt;&gt;RIGHT(BC110,LEN(BC110)-FIND("|",BC110))))*($D$14)+SUMIFS($D$13,$H$110,"&lt;&gt;0|-",$G110,LEFT(BC110,FIND("·",BC110)-1)),0)</f>
        <v>0</v>
      </c>
      <c r="BF110" s="141"/>
      <c r="BG110" s="133">
        <f t="array" ref="BG110">IFERROR(SUM(($G$108:$G$115=LEFT(BF110,FIND("·",BF110)-1))*(LEFT(($H$108:$H$115),1)=MID(BF110,FIND("|",BF110)-1,1))*(RIGHT(($H$108:$H$115),LEN($H$108:$H$115)-FIND("|",$H$108:$H$115))=RIGHT(BF110,LEN(BF110)-FIND("|",BF110)))*($D$15+$D$14))+SUM(($D$108:$D$115=LEFT(BF110,FIND("·",BF110)-1))*(LEFT(($E$108:$E$115),1)=MID(BF110,FIND("|",BF110)-1,1))*(RIGHT(($E$108:$E$115),LEN($E$108:$E$115)-FIND("|",$E$108:$E$115))=RIGHT(BF110,LEN(BF110)-FIND("|",BF110))))*($D$15+$D$14)+SUM((($G$108:$G$115)=LEFT(BF110,FIND("·",BF110)-1))*(LEFT(($H$108:$H$115),1)=MID(BF110,FIND("|",BF110)-1,1))*(RIGHT(($H$108:$H$115),LEN($H$108:$H$115)-FIND("|",$H$108:$H$115))&lt;&gt;RIGHT(BF110,LEN(BF110)-FIND("|",BF110))))*$D$14+SUM(($D$108:$D$115=LEFT(BF110,FIND("·",BF110)-1))*(LEFT(($E$108:$E$115),1)=MID(BF110,FIND("|",BF110)-1,1))*(RIGHT(($E$108:$E$115),LEN($E$108:$E$115)-FIND("|",$E$108:$E$115))&lt;&gt;RIGHT(BF110,LEN(BF110)-FIND("|",BF110))))*($D$14)+SUMIFS($D$13,$H$110,"&lt;&gt;0|-",$G110,LEFT(BF110,FIND("·",BF110)-1)),0)</f>
        <v>0</v>
      </c>
      <c r="BI110" s="141"/>
      <c r="BJ110" s="133">
        <f t="array" ref="BJ110">IFERROR(SUM(($G$108:$G$115=LEFT(BI110,FIND("·",BI110)-1))*(LEFT(($H$108:$H$115),1)=MID(BI110,FIND("|",BI110)-1,1))*(RIGHT(($H$108:$H$115),LEN($H$108:$H$115)-FIND("|",$H$108:$H$115))=RIGHT(BI110,LEN(BI110)-FIND("|",BI110)))*($D$15+$D$14))+SUM(($D$108:$D$115=LEFT(BI110,FIND("·",BI110)-1))*(LEFT(($E$108:$E$115),1)=MID(BI110,FIND("|",BI110)-1,1))*(RIGHT(($E$108:$E$115),LEN($E$108:$E$115)-FIND("|",$E$108:$E$115))=RIGHT(BI110,LEN(BI110)-FIND("|",BI110))))*($D$15+$D$14)+SUM((($G$108:$G$115)=LEFT(BI110,FIND("·",BI110)-1))*(LEFT(($H$108:$H$115),1)=MID(BI110,FIND("|",BI110)-1,1))*(RIGHT(($H$108:$H$115),LEN($H$108:$H$115)-FIND("|",$H$108:$H$115))&lt;&gt;RIGHT(BI110,LEN(BI110)-FIND("|",BI110))))*$D$14+SUM(($D$108:$D$115=LEFT(BI110,FIND("·",BI110)-1))*(LEFT(($E$108:$E$115),1)=MID(BI110,FIND("|",BI110)-1,1))*(RIGHT(($E$108:$E$115),LEN($E$108:$E$115)-FIND("|",$E$108:$E$115))&lt;&gt;RIGHT(BI110,LEN(BI110)-FIND("|",BI110))))*($D$14)+SUMIFS($D$13,$H$110,"&lt;&gt;0|-",$G110,LEFT(BI110,FIND("·",BI110)-1)),0)</f>
        <v>0</v>
      </c>
      <c r="BL110" s="141"/>
      <c r="BM110" s="133">
        <f t="array" ref="BM110">IFERROR(SUM(($G$108:$G$115=LEFT(BL110,FIND("·",BL110)-1))*(LEFT(($H$108:$H$115),1)=MID(BL110,FIND("|",BL110)-1,1))*(RIGHT(($H$108:$H$115),LEN($H$108:$H$115)-FIND("|",$H$108:$H$115))=RIGHT(BL110,LEN(BL110)-FIND("|",BL110)))*($D$15+$D$14))+SUM(($D$108:$D$115=LEFT(BL110,FIND("·",BL110)-1))*(LEFT(($E$108:$E$115),1)=MID(BL110,FIND("|",BL110)-1,1))*(RIGHT(($E$108:$E$115),LEN($E$108:$E$115)-FIND("|",$E$108:$E$115))=RIGHT(BL110,LEN(BL110)-FIND("|",BL110))))*($D$15+$D$14)+SUM((($G$108:$G$115)=LEFT(BL110,FIND("·",BL110)-1))*(LEFT(($H$108:$H$115),1)=MID(BL110,FIND("|",BL110)-1,1))*(RIGHT(($H$108:$H$115),LEN($H$108:$H$115)-FIND("|",$H$108:$H$115))&lt;&gt;RIGHT(BL110,LEN(BL110)-FIND("|",BL110))))*$D$14+SUM(($D$108:$D$115=LEFT(BL110,FIND("·",BL110)-1))*(LEFT(($E$108:$E$115),1)=MID(BL110,FIND("|",BL110)-1,1))*(RIGHT(($E$108:$E$115),LEN($E$108:$E$115)-FIND("|",$E$108:$E$115))&lt;&gt;RIGHT(BL110,LEN(BL110)-FIND("|",BL110))))*($D$14)+SUMIFS($D$13,$H$110,"&lt;&gt;0|-",$G110,LEFT(BL110,FIND("·",BL110)-1)),0)</f>
        <v>0</v>
      </c>
      <c r="BO110" s="141"/>
      <c r="BP110" s="133">
        <f t="array" ref="BP110">IFERROR(SUM(($G$108:$G$115=LEFT(BO110,FIND("·",BO110)-1))*(LEFT(($H$108:$H$115),1)=MID(BO110,FIND("|",BO110)-1,1))*(RIGHT(($H$108:$H$115),LEN($H$108:$H$115)-FIND("|",$H$108:$H$115))=RIGHT(BO110,LEN(BO110)-FIND("|",BO110)))*($D$15+$D$14))+SUM(($D$108:$D$115=LEFT(BO110,FIND("·",BO110)-1))*(LEFT(($E$108:$E$115),1)=MID(BO110,FIND("|",BO110)-1,1))*(RIGHT(($E$108:$E$115),LEN($E$108:$E$115)-FIND("|",$E$108:$E$115))=RIGHT(BO110,LEN(BO110)-FIND("|",BO110))))*($D$15+$D$14)+SUM((($G$108:$G$115)=LEFT(BO110,FIND("·",BO110)-1))*(LEFT(($H$108:$H$115),1)=MID(BO110,FIND("|",BO110)-1,1))*(RIGHT(($H$108:$H$115),LEN($H$108:$H$115)-FIND("|",$H$108:$H$115))&lt;&gt;RIGHT(BO110,LEN(BO110)-FIND("|",BO110))))*$D$14+SUM(($D$108:$D$115=LEFT(BO110,FIND("·",BO110)-1))*(LEFT(($E$108:$E$115),1)=MID(BO110,FIND("|",BO110)-1,1))*(RIGHT(($E$108:$E$115),LEN($E$108:$E$115)-FIND("|",$E$108:$E$115))&lt;&gt;RIGHT(BO110,LEN(BO110)-FIND("|",BO110))))*($D$14)+SUMIFS($D$13,$H$110,"&lt;&gt;0|-",$G110,LEFT(BO110,FIND("·",BO110)-1)),0)</f>
        <v>0</v>
      </c>
      <c r="BR110" s="141"/>
      <c r="BS110" s="133">
        <f t="array" ref="BS110">IFERROR(SUM(($G$108:$G$115=LEFT(BR110,FIND("·",BR110)-1))*(LEFT(($H$108:$H$115),1)=MID(BR110,FIND("|",BR110)-1,1))*(RIGHT(($H$108:$H$115),LEN($H$108:$H$115)-FIND("|",$H$108:$H$115))=RIGHT(BR110,LEN(BR110)-FIND("|",BR110)))*($D$15+$D$14))+SUM(($D$108:$D$115=LEFT(BR110,FIND("·",BR110)-1))*(LEFT(($E$108:$E$115),1)=MID(BR110,FIND("|",BR110)-1,1))*(RIGHT(($E$108:$E$115),LEN($E$108:$E$115)-FIND("|",$E$108:$E$115))=RIGHT(BR110,LEN(BR110)-FIND("|",BR110))))*($D$15+$D$14)+SUM((($G$108:$G$115)=LEFT(BR110,FIND("·",BR110)-1))*(LEFT(($H$108:$H$115),1)=MID(BR110,FIND("|",BR110)-1,1))*(RIGHT(($H$108:$H$115),LEN($H$108:$H$115)-FIND("|",$H$108:$H$115))&lt;&gt;RIGHT(BR110,LEN(BR110)-FIND("|",BR110))))*$D$14+SUM(($D$108:$D$115=LEFT(BR110,FIND("·",BR110)-1))*(LEFT(($E$108:$E$115),1)=MID(BR110,FIND("|",BR110)-1,1))*(RIGHT(($E$108:$E$115),LEN($E$108:$E$115)-FIND("|",$E$108:$E$115))&lt;&gt;RIGHT(BR110,LEN(BR110)-FIND("|",BR110))))*($D$14)+SUMIFS($D$13,$H$110,"&lt;&gt;0|-",$G110,LEFT(BR110,FIND("·",BR110)-1)),0)</f>
        <v>0</v>
      </c>
      <c r="BU110" s="141"/>
      <c r="BV110" s="133">
        <f t="array" ref="BV110">IFERROR(SUM(($G$108:$G$115=LEFT(BU110,FIND("·",BU110)-1))*(LEFT(($H$108:$H$115),1)=MID(BU110,FIND("|",BU110)-1,1))*(RIGHT(($H$108:$H$115),LEN($H$108:$H$115)-FIND("|",$H$108:$H$115))=RIGHT(BU110,LEN(BU110)-FIND("|",BU110)))*($D$15+$D$14))+SUM(($D$108:$D$115=LEFT(BU110,FIND("·",BU110)-1))*(LEFT(($E$108:$E$115),1)=MID(BU110,FIND("|",BU110)-1,1))*(RIGHT(($E$108:$E$115),LEN($E$108:$E$115)-FIND("|",$E$108:$E$115))=RIGHT(BU110,LEN(BU110)-FIND("|",BU110))))*($D$15+$D$14)+SUM((($G$108:$G$115)=LEFT(BU110,FIND("·",BU110)-1))*(LEFT(($H$108:$H$115),1)=MID(BU110,FIND("|",BU110)-1,1))*(RIGHT(($H$108:$H$115),LEN($H$108:$H$115)-FIND("|",$H$108:$H$115))&lt;&gt;RIGHT(BU110,LEN(BU110)-FIND("|",BU110))))*$D$14+SUM(($D$108:$D$115=LEFT(BU110,FIND("·",BU110)-1))*(LEFT(($E$108:$E$115),1)=MID(BU110,FIND("|",BU110)-1,1))*(RIGHT(($E$108:$E$115),LEN($E$108:$E$115)-FIND("|",$E$108:$E$115))&lt;&gt;RIGHT(BU110,LEN(BU110)-FIND("|",BU110))))*($D$14)+SUMIFS($D$13,$H$110,"&lt;&gt;0|-",$G110,LEFT(BU110,FIND("·",BU110)-1)),0)</f>
        <v>0</v>
      </c>
      <c r="BX110" s="141"/>
      <c r="BY110" s="133">
        <f t="array" ref="BY110">IFERROR(SUM(($G$108:$G$115=LEFT(BX110,FIND("·",BX110)-1))*(LEFT(($H$108:$H$115),1)=MID(BX110,FIND("|",BX110)-1,1))*(RIGHT(($H$108:$H$115),LEN($H$108:$H$115)-FIND("|",$H$108:$H$115))=RIGHT(BX110,LEN(BX110)-FIND("|",BX110)))*($D$15+$D$14))+SUM(($D$108:$D$115=LEFT(BX110,FIND("·",BX110)-1))*(LEFT(($E$108:$E$115),1)=MID(BX110,FIND("|",BX110)-1,1))*(RIGHT(($E$108:$E$115),LEN($E$108:$E$115)-FIND("|",$E$108:$E$115))=RIGHT(BX110,LEN(BX110)-FIND("|",BX110))))*($D$15+$D$14)+SUM((($G$108:$G$115)=LEFT(BX110,FIND("·",BX110)-1))*(LEFT(($H$108:$H$115),1)=MID(BX110,FIND("|",BX110)-1,1))*(RIGHT(($H$108:$H$115),LEN($H$108:$H$115)-FIND("|",$H$108:$H$115))&lt;&gt;RIGHT(BX110,LEN(BX110)-FIND("|",BX110))))*$D$14+SUM(($D$108:$D$115=LEFT(BX110,FIND("·",BX110)-1))*(LEFT(($E$108:$E$115),1)=MID(BX110,FIND("|",BX110)-1,1))*(RIGHT(($E$108:$E$115),LEN($E$108:$E$115)-FIND("|",$E$108:$E$115))&lt;&gt;RIGHT(BX110,LEN(BX110)-FIND("|",BX110))))*($D$14)+SUMIFS($D$13,$H$110,"&lt;&gt;0|-",$G110,LEFT(BX110,FIND("·",BX110)-1)),0)</f>
        <v>0</v>
      </c>
      <c r="CA110" s="141"/>
      <c r="CB110" s="133">
        <f t="array" ref="CB110">IFERROR(SUM(($G$108:$G$115=LEFT(CA110,FIND("·",CA110)-1))*(LEFT(($H$108:$H$115),1)=MID(CA110,FIND("|",CA110)-1,1))*(RIGHT(($H$108:$H$115),LEN($H$108:$H$115)-FIND("|",$H$108:$H$115))=RIGHT(CA110,LEN(CA110)-FIND("|",CA110)))*($D$15+$D$14))+SUM(($D$108:$D$115=LEFT(CA110,FIND("·",CA110)-1))*(LEFT(($E$108:$E$115),1)=MID(CA110,FIND("|",CA110)-1,1))*(RIGHT(($E$108:$E$115),LEN($E$108:$E$115)-FIND("|",$E$108:$E$115))=RIGHT(CA110,LEN(CA110)-FIND("|",CA110))))*($D$15+$D$14)+SUM((($G$108:$G$115)=LEFT(CA110,FIND("·",CA110)-1))*(LEFT(($H$108:$H$115),1)=MID(CA110,FIND("|",CA110)-1,1))*(RIGHT(($H$108:$H$115),LEN($H$108:$H$115)-FIND("|",$H$108:$H$115))&lt;&gt;RIGHT(CA110,LEN(CA110)-FIND("|",CA110))))*$D$14+SUM(($D$108:$D$115=LEFT(CA110,FIND("·",CA110)-1))*(LEFT(($E$108:$E$115),1)=MID(CA110,FIND("|",CA110)-1,1))*(RIGHT(($E$108:$E$115),LEN($E$108:$E$115)-FIND("|",$E$108:$E$115))&lt;&gt;RIGHT(CA110,LEN(CA110)-FIND("|",CA110))))*($D$14)+SUMIFS($D$13,$H$110,"&lt;&gt;0|-",$G110,LEFT(CA110,FIND("·",CA110)-1)),0)</f>
        <v>0</v>
      </c>
      <c r="CD110" s="141"/>
      <c r="CE110" s="133">
        <f t="array" ref="CE110">IFERROR(SUM(($G$108:$G$115=LEFT(CD110,FIND("·",CD110)-1))*(LEFT(($H$108:$H$115),1)=MID(CD110,FIND("|",CD110)-1,1))*(RIGHT(($H$108:$H$115),LEN($H$108:$H$115)-FIND("|",$H$108:$H$115))=RIGHT(CD110,LEN(CD110)-FIND("|",CD110)))*($D$15+$D$14))+SUM(($D$108:$D$115=LEFT(CD110,FIND("·",CD110)-1))*(LEFT(($E$108:$E$115),1)=MID(CD110,FIND("|",CD110)-1,1))*(RIGHT(($E$108:$E$115),LEN($E$108:$E$115)-FIND("|",$E$108:$E$115))=RIGHT(CD110,LEN(CD110)-FIND("|",CD110))))*($D$15+$D$14)+SUM((($G$108:$G$115)=LEFT(CD110,FIND("·",CD110)-1))*(LEFT(($H$108:$H$115),1)=MID(CD110,FIND("|",CD110)-1,1))*(RIGHT(($H$108:$H$115),LEN($H$108:$H$115)-FIND("|",$H$108:$H$115))&lt;&gt;RIGHT(CD110,LEN(CD110)-FIND("|",CD110))))*$D$14+SUM(($D$108:$D$115=LEFT(CD110,FIND("·",CD110)-1))*(LEFT(($E$108:$E$115),1)=MID(CD110,FIND("|",CD110)-1,1))*(RIGHT(($E$108:$E$115),LEN($E$108:$E$115)-FIND("|",$E$108:$E$115))&lt;&gt;RIGHT(CD110,LEN(CD110)-FIND("|",CD110))))*($D$14)+SUMIFS($D$13,$H$110,"&lt;&gt;0|-",$G110,LEFT(CD110,FIND("·",CD110)-1)),0)</f>
        <v>0</v>
      </c>
      <c r="CG110" s="141"/>
      <c r="CH110" s="133">
        <f t="array" ref="CH110">IFERROR(SUM(($G$108:$G$115=LEFT(CG110,FIND("·",CG110)-1))*(LEFT(($H$108:$H$115),1)=MID(CG110,FIND("|",CG110)-1,1))*(RIGHT(($H$108:$H$115),LEN($H$108:$H$115)-FIND("|",$H$108:$H$115))=RIGHT(CG110,LEN(CG110)-FIND("|",CG110)))*($D$15+$D$14))+SUM(($D$108:$D$115=LEFT(CG110,FIND("·",CG110)-1))*(LEFT(($E$108:$E$115),1)=MID(CG110,FIND("|",CG110)-1,1))*(RIGHT(($E$108:$E$115),LEN($E$108:$E$115)-FIND("|",$E$108:$E$115))=RIGHT(CG110,LEN(CG110)-FIND("|",CG110))))*($D$15+$D$14)+SUM((($G$108:$G$115)=LEFT(CG110,FIND("·",CG110)-1))*(LEFT(($H$108:$H$115),1)=MID(CG110,FIND("|",CG110)-1,1))*(RIGHT(($H$108:$H$115),LEN($H$108:$H$115)-FIND("|",$H$108:$H$115))&lt;&gt;RIGHT(CG110,LEN(CG110)-FIND("|",CG110))))*$D$14+SUM(($D$108:$D$115=LEFT(CG110,FIND("·",CG110)-1))*(LEFT(($E$108:$E$115),1)=MID(CG110,FIND("|",CG110)-1,1))*(RIGHT(($E$108:$E$115),LEN($E$108:$E$115)-FIND("|",$E$108:$E$115))&lt;&gt;RIGHT(CG110,LEN(CG110)-FIND("|",CG110))))*($D$14)+SUMIFS($D$13,$H$110,"&lt;&gt;0|-",$G110,LEFT(CG110,FIND("·",CG110)-1)),0)</f>
        <v>0</v>
      </c>
      <c r="CJ110" s="141"/>
      <c r="CK110" s="133">
        <f t="array" ref="CK110">IFERROR(SUM(($G$108:$G$115=LEFT(CJ110,FIND("·",CJ110)-1))*(LEFT(($H$108:$H$115),1)=MID(CJ110,FIND("|",CJ110)-1,1))*(RIGHT(($H$108:$H$115),LEN($H$108:$H$115)-FIND("|",$H$108:$H$115))=RIGHT(CJ110,LEN(CJ110)-FIND("|",CJ110)))*($D$15+$D$14))+SUM(($D$108:$D$115=LEFT(CJ110,FIND("·",CJ110)-1))*(LEFT(($E$108:$E$115),1)=MID(CJ110,FIND("|",CJ110)-1,1))*(RIGHT(($E$108:$E$115),LEN($E$108:$E$115)-FIND("|",$E$108:$E$115))=RIGHT(CJ110,LEN(CJ110)-FIND("|",CJ110))))*($D$15+$D$14)+SUM((($G$108:$G$115)=LEFT(CJ110,FIND("·",CJ110)-1))*(LEFT(($H$108:$H$115),1)=MID(CJ110,FIND("|",CJ110)-1,1))*(RIGHT(($H$108:$H$115),LEN($H$108:$H$115)-FIND("|",$H$108:$H$115))&lt;&gt;RIGHT(CJ110,LEN(CJ110)-FIND("|",CJ110))))*$D$14+SUM(($D$108:$D$115=LEFT(CJ110,FIND("·",CJ110)-1))*(LEFT(($E$108:$E$115),1)=MID(CJ110,FIND("|",CJ110)-1,1))*(RIGHT(($E$108:$E$115),LEN($E$108:$E$115)-FIND("|",$E$108:$E$115))&lt;&gt;RIGHT(CJ110,LEN(CJ110)-FIND("|",CJ110))))*($D$14)+SUMIFS($D$13,$H$110,"&lt;&gt;0|-",$G110,LEFT(CJ110,FIND("·",CJ110)-1)),0)</f>
        <v>0</v>
      </c>
      <c r="CM110" s="141"/>
      <c r="CN110" s="133">
        <f t="array" ref="CN110">IFERROR(SUM(($G$108:$G$115=LEFT(CM110,FIND("·",CM110)-1))*(LEFT(($H$108:$H$115),1)=MID(CM110,FIND("|",CM110)-1,1))*(RIGHT(($H$108:$H$115),LEN($H$108:$H$115)-FIND("|",$H$108:$H$115))=RIGHT(CM110,LEN(CM110)-FIND("|",CM110)))*($D$15+$D$14))+SUM(($D$108:$D$115=LEFT(CM110,FIND("·",CM110)-1))*(LEFT(($E$108:$E$115),1)=MID(CM110,FIND("|",CM110)-1,1))*(RIGHT(($E$108:$E$115),LEN($E$108:$E$115)-FIND("|",$E$108:$E$115))=RIGHT(CM110,LEN(CM110)-FIND("|",CM110))))*($D$15+$D$14)+SUM((($G$108:$G$115)=LEFT(CM110,FIND("·",CM110)-1))*(LEFT(($H$108:$H$115),1)=MID(CM110,FIND("|",CM110)-1,1))*(RIGHT(($H$108:$H$115),LEN($H$108:$H$115)-FIND("|",$H$108:$H$115))&lt;&gt;RIGHT(CM110,LEN(CM110)-FIND("|",CM110))))*$D$14+SUM(($D$108:$D$115=LEFT(CM110,FIND("·",CM110)-1))*(LEFT(($E$108:$E$115),1)=MID(CM110,FIND("|",CM110)-1,1))*(RIGHT(($E$108:$E$115),LEN($E$108:$E$115)-FIND("|",$E$108:$E$115))&lt;&gt;RIGHT(CM110,LEN(CM110)-FIND("|",CM110))))*($D$14)+SUMIFS($D$13,$H$110,"&lt;&gt;0|-",$G110,LEFT(CM110,FIND("·",CM110)-1)),0)</f>
        <v>0</v>
      </c>
      <c r="CP110" s="141"/>
      <c r="CQ110" s="133">
        <f t="array" ref="CQ110">IFERROR(SUM(($G$108:$G$115=LEFT(CP110,FIND("·",CP110)-1))*(LEFT(($H$108:$H$115),1)=MID(CP110,FIND("|",CP110)-1,1))*(RIGHT(($H$108:$H$115),LEN($H$108:$H$115)-FIND("|",$H$108:$H$115))=RIGHT(CP110,LEN(CP110)-FIND("|",CP110)))*($D$15+$D$14))+SUM(($D$108:$D$115=LEFT(CP110,FIND("·",CP110)-1))*(LEFT(($E$108:$E$115),1)=MID(CP110,FIND("|",CP110)-1,1))*(RIGHT(($E$108:$E$115),LEN($E$108:$E$115)-FIND("|",$E$108:$E$115))=RIGHT(CP110,LEN(CP110)-FIND("|",CP110))))*($D$15+$D$14)+SUM((($G$108:$G$115)=LEFT(CP110,FIND("·",CP110)-1))*(LEFT(($H$108:$H$115),1)=MID(CP110,FIND("|",CP110)-1,1))*(RIGHT(($H$108:$H$115),LEN($H$108:$H$115)-FIND("|",$H$108:$H$115))&lt;&gt;RIGHT(CP110,LEN(CP110)-FIND("|",CP110))))*$D$14+SUM(($D$108:$D$115=LEFT(CP110,FIND("·",CP110)-1))*(LEFT(($E$108:$E$115),1)=MID(CP110,FIND("|",CP110)-1,1))*(RIGHT(($E$108:$E$115),LEN($E$108:$E$115)-FIND("|",$E$108:$E$115))&lt;&gt;RIGHT(CP110,LEN(CP110)-FIND("|",CP110))))*($D$14)+SUMIFS($D$13,$H$110,"&lt;&gt;0|-",$G110,LEFT(CP110,FIND("·",CP110)-1)),0)</f>
        <v>0</v>
      </c>
      <c r="CS110" s="141"/>
      <c r="CT110" s="133">
        <f t="array" ref="CT110">IFERROR(SUM(($G$108:$G$115=LEFT(CS110,FIND("·",CS110)-1))*(LEFT(($H$108:$H$115),1)=MID(CS110,FIND("|",CS110)-1,1))*(RIGHT(($H$108:$H$115),LEN($H$108:$H$115)-FIND("|",$H$108:$H$115))=RIGHT(CS110,LEN(CS110)-FIND("|",CS110)))*($D$15+$D$14))+SUM(($D$108:$D$115=LEFT(CS110,FIND("·",CS110)-1))*(LEFT(($E$108:$E$115),1)=MID(CS110,FIND("|",CS110)-1,1))*(RIGHT(($E$108:$E$115),LEN($E$108:$E$115)-FIND("|",$E$108:$E$115))=RIGHT(CS110,LEN(CS110)-FIND("|",CS110))))*($D$15+$D$14)+SUM((($G$108:$G$115)=LEFT(CS110,FIND("·",CS110)-1))*(LEFT(($H$108:$H$115),1)=MID(CS110,FIND("|",CS110)-1,1))*(RIGHT(($H$108:$H$115),LEN($H$108:$H$115)-FIND("|",$H$108:$H$115))&lt;&gt;RIGHT(CS110,LEN(CS110)-FIND("|",CS110))))*$D$14+SUM(($D$108:$D$115=LEFT(CS110,FIND("·",CS110)-1))*(LEFT(($E$108:$E$115),1)=MID(CS110,FIND("|",CS110)-1,1))*(RIGHT(($E$108:$E$115),LEN($E$108:$E$115)-FIND("|",$E$108:$E$115))&lt;&gt;RIGHT(CS110,LEN(CS110)-FIND("|",CS110))))*($D$14)+SUMIFS($D$13,$H$110,"&lt;&gt;0|-",$G110,LEFT(CS110,FIND("·",CS110)-1)),0)</f>
        <v>0</v>
      </c>
      <c r="CV110" s="141"/>
      <c r="CW110" s="133">
        <f t="array" ref="CW110">IFERROR(SUM(($G$108:$G$115=LEFT(CV110,FIND("·",CV110)-1))*(LEFT(($H$108:$H$115),1)=MID(CV110,FIND("|",CV110)-1,1))*(RIGHT(($H$108:$H$115),LEN($H$108:$H$115)-FIND("|",$H$108:$H$115))=RIGHT(CV110,LEN(CV110)-FIND("|",CV110)))*($D$15+$D$14))+SUM(($D$108:$D$115=LEFT(CV110,FIND("·",CV110)-1))*(LEFT(($E$108:$E$115),1)=MID(CV110,FIND("|",CV110)-1,1))*(RIGHT(($E$108:$E$115),LEN($E$108:$E$115)-FIND("|",$E$108:$E$115))=RIGHT(CV110,LEN(CV110)-FIND("|",CV110))))*($D$15+$D$14)+SUM((($G$108:$G$115)=LEFT(CV110,FIND("·",CV110)-1))*(LEFT(($H$108:$H$115),1)=MID(CV110,FIND("|",CV110)-1,1))*(RIGHT(($H$108:$H$115),LEN($H$108:$H$115)-FIND("|",$H$108:$H$115))&lt;&gt;RIGHT(CV110,LEN(CV110)-FIND("|",CV110))))*$D$14+SUM(($D$108:$D$115=LEFT(CV110,FIND("·",CV110)-1))*(LEFT(($E$108:$E$115),1)=MID(CV110,FIND("|",CV110)-1,1))*(RIGHT(($E$108:$E$115),LEN($E$108:$E$115)-FIND("|",$E$108:$E$115))&lt;&gt;RIGHT(CV110,LEN(CV110)-FIND("|",CV110))))*($D$14)+SUMIFS($D$13,$H$110,"&lt;&gt;0|-",$G110,LEFT(CV110,FIND("·",CV110)-1)),0)</f>
        <v>0</v>
      </c>
      <c r="CY110" s="141"/>
      <c r="CZ110" s="133">
        <f t="array" ref="CZ110">IFERROR(SUM(($G$108:$G$115=LEFT(CY110,FIND("·",CY110)-1))*(LEFT(($H$108:$H$115),1)=MID(CY110,FIND("|",CY110)-1,1))*(RIGHT(($H$108:$H$115),LEN($H$108:$H$115)-FIND("|",$H$108:$H$115))=RIGHT(CY110,LEN(CY110)-FIND("|",CY110)))*($D$15+$D$14))+SUM(($D$108:$D$115=LEFT(CY110,FIND("·",CY110)-1))*(LEFT(($E$108:$E$115),1)=MID(CY110,FIND("|",CY110)-1,1))*(RIGHT(($E$108:$E$115),LEN($E$108:$E$115)-FIND("|",$E$108:$E$115))=RIGHT(CY110,LEN(CY110)-FIND("|",CY110))))*($D$15+$D$14)+SUM((($G$108:$G$115)=LEFT(CY110,FIND("·",CY110)-1))*(LEFT(($H$108:$H$115),1)=MID(CY110,FIND("|",CY110)-1,1))*(RIGHT(($H$108:$H$115),LEN($H$108:$H$115)-FIND("|",$H$108:$H$115))&lt;&gt;RIGHT(CY110,LEN(CY110)-FIND("|",CY110))))*$D$14+SUM(($D$108:$D$115=LEFT(CY110,FIND("·",CY110)-1))*(LEFT(($E$108:$E$115),1)=MID(CY110,FIND("|",CY110)-1,1))*(RIGHT(($E$108:$E$115),LEN($E$108:$E$115)-FIND("|",$E$108:$E$115))&lt;&gt;RIGHT(CY110,LEN(CY110)-FIND("|",CY110))))*($D$14)+SUMIFS($D$13,$H$110,"&lt;&gt;0|-",$G110,LEFT(CY110,FIND("·",CY110)-1)),0)</f>
        <v>0</v>
      </c>
      <c r="DB110" s="141"/>
      <c r="DC110" s="133">
        <f t="array" ref="DC110">IFERROR(SUM(($G$108:$G$115=LEFT(DB110,FIND("·",DB110)-1))*(LEFT(($H$108:$H$115),1)=MID(DB110,FIND("|",DB110)-1,1))*(RIGHT(($H$108:$H$115),LEN($H$108:$H$115)-FIND("|",$H$108:$H$115))=RIGHT(DB110,LEN(DB110)-FIND("|",DB110)))*($D$15+$D$14))+SUM(($D$108:$D$115=LEFT(DB110,FIND("·",DB110)-1))*(LEFT(($E$108:$E$115),1)=MID(DB110,FIND("|",DB110)-1,1))*(RIGHT(($E$108:$E$115),LEN($E$108:$E$115)-FIND("|",$E$108:$E$115))=RIGHT(DB110,LEN(DB110)-FIND("|",DB110))))*($D$15+$D$14)+SUM((($G$108:$G$115)=LEFT(DB110,FIND("·",DB110)-1))*(LEFT(($H$108:$H$115),1)=MID(DB110,FIND("|",DB110)-1,1))*(RIGHT(($H$108:$H$115),LEN($H$108:$H$115)-FIND("|",$H$108:$H$115))&lt;&gt;RIGHT(DB110,LEN(DB110)-FIND("|",DB110))))*$D$14+SUM(($D$108:$D$115=LEFT(DB110,FIND("·",DB110)-1))*(LEFT(($E$108:$E$115),1)=MID(DB110,FIND("|",DB110)-1,1))*(RIGHT(($E$108:$E$115),LEN($E$108:$E$115)-FIND("|",$E$108:$E$115))&lt;&gt;RIGHT(DB110,LEN(DB110)-FIND("|",DB110))))*($D$14)+SUMIFS($D$13,$H$110,"&lt;&gt;0|-",$G110,LEFT(DB110,FIND("·",DB110)-1)),0)</f>
        <v>0</v>
      </c>
      <c r="DE110" s="141"/>
      <c r="DF110" s="133">
        <f t="array" ref="DF110">IFERROR(SUM(($G$108:$G$115=LEFT(DE110,FIND("·",DE110)-1))*(LEFT(($H$108:$H$115),1)=MID(DE110,FIND("|",DE110)-1,1))*(RIGHT(($H$108:$H$115),LEN($H$108:$H$115)-FIND("|",$H$108:$H$115))=RIGHT(DE110,LEN(DE110)-FIND("|",DE110)))*($D$15+$D$14))+SUM(($D$108:$D$115=LEFT(DE110,FIND("·",DE110)-1))*(LEFT(($E$108:$E$115),1)=MID(DE110,FIND("|",DE110)-1,1))*(RIGHT(($E$108:$E$115),LEN($E$108:$E$115)-FIND("|",$E$108:$E$115))=RIGHT(DE110,LEN(DE110)-FIND("|",DE110))))*($D$15+$D$14)+SUM((($G$108:$G$115)=LEFT(DE110,FIND("·",DE110)-1))*(LEFT(($H$108:$H$115),1)=MID(DE110,FIND("|",DE110)-1,1))*(RIGHT(($H$108:$H$115),LEN($H$108:$H$115)-FIND("|",$H$108:$H$115))&lt;&gt;RIGHT(DE110,LEN(DE110)-FIND("|",DE110))))*$D$14+SUM(($D$108:$D$115=LEFT(DE110,FIND("·",DE110)-1))*(LEFT(($E$108:$E$115),1)=MID(DE110,FIND("|",DE110)-1,1))*(RIGHT(($E$108:$E$115),LEN($E$108:$E$115)-FIND("|",$E$108:$E$115))&lt;&gt;RIGHT(DE110,LEN(DE110)-FIND("|",DE110))))*($D$14)+SUMIFS($D$13,$H$110,"&lt;&gt;0|-",$G110,LEFT(DE110,FIND("·",DE110)-1)),0)</f>
        <v>0</v>
      </c>
      <c r="DH110" s="141"/>
      <c r="DI110" s="133">
        <f t="array" ref="DI110">IFERROR(SUM(($G$108:$G$115=LEFT(DH110,FIND("·",DH110)-1))*(LEFT(($H$108:$H$115),1)=MID(DH110,FIND("|",DH110)-1,1))*(RIGHT(($H$108:$H$115),LEN($H$108:$H$115)-FIND("|",$H$108:$H$115))=RIGHT(DH110,LEN(DH110)-FIND("|",DH110)))*($D$15+$D$14))+SUM(($D$108:$D$115=LEFT(DH110,FIND("·",DH110)-1))*(LEFT(($E$108:$E$115),1)=MID(DH110,FIND("|",DH110)-1,1))*(RIGHT(($E$108:$E$115),LEN($E$108:$E$115)-FIND("|",$E$108:$E$115))=RIGHT(DH110,LEN(DH110)-FIND("|",DH110))))*($D$15+$D$14)+SUM((($G$108:$G$115)=LEFT(DH110,FIND("·",DH110)-1))*(LEFT(($H$108:$H$115),1)=MID(DH110,FIND("|",DH110)-1,1))*(RIGHT(($H$108:$H$115),LEN($H$108:$H$115)-FIND("|",$H$108:$H$115))&lt;&gt;RIGHT(DH110,LEN(DH110)-FIND("|",DH110))))*$D$14+SUM(($D$108:$D$115=LEFT(DH110,FIND("·",DH110)-1))*(LEFT(($E$108:$E$115),1)=MID(DH110,FIND("|",DH110)-1,1))*(RIGHT(($E$108:$E$115),LEN($E$108:$E$115)-FIND("|",$E$108:$E$115))&lt;&gt;RIGHT(DH110,LEN(DH110)-FIND("|",DH110))))*($D$14)+SUMIFS($D$13,$H$110,"&lt;&gt;0|-",$G110,LEFT(DH110,FIND("·",DH110)-1)),0)</f>
        <v>0</v>
      </c>
      <c r="DK110" s="141"/>
      <c r="DL110" s="133">
        <f t="array" ref="DL110">IFERROR(SUM(($G$108:$G$115=LEFT(DK110,FIND("·",DK110)-1))*(LEFT(($H$108:$H$115),1)=MID(DK110,FIND("|",DK110)-1,1))*(RIGHT(($H$108:$H$115),LEN($H$108:$H$115)-FIND("|",$H$108:$H$115))=RIGHT(DK110,LEN(DK110)-FIND("|",DK110)))*($D$15+$D$14))+SUM(($D$108:$D$115=LEFT(DK110,FIND("·",DK110)-1))*(LEFT(($E$108:$E$115),1)=MID(DK110,FIND("|",DK110)-1,1))*(RIGHT(($E$108:$E$115),LEN($E$108:$E$115)-FIND("|",$E$108:$E$115))=RIGHT(DK110,LEN(DK110)-FIND("|",DK110))))*($D$15+$D$14)+SUM((($G$108:$G$115)=LEFT(DK110,FIND("·",DK110)-1))*(LEFT(($H$108:$H$115),1)=MID(DK110,FIND("|",DK110)-1,1))*(RIGHT(($H$108:$H$115),LEN($H$108:$H$115)-FIND("|",$H$108:$H$115))&lt;&gt;RIGHT(DK110,LEN(DK110)-FIND("|",DK110))))*$D$14+SUM(($D$108:$D$115=LEFT(DK110,FIND("·",DK110)-1))*(LEFT(($E$108:$E$115),1)=MID(DK110,FIND("|",DK110)-1,1))*(RIGHT(($E$108:$E$115),LEN($E$108:$E$115)-FIND("|",$E$108:$E$115))&lt;&gt;RIGHT(DK110,LEN(DK110)-FIND("|",DK110))))*($D$14)+SUMIFS($D$13,$H$110,"&lt;&gt;0|-",$G110,LEFT(DK110,FIND("·",DK110)-1)),0)</f>
        <v>0</v>
      </c>
      <c r="DN110" s="141"/>
      <c r="DO110" s="133">
        <f t="array" ref="DO110">IFERROR(SUM(($G$108:$G$115=LEFT(DN110,FIND("·",DN110)-1))*(LEFT(($H$108:$H$115),1)=MID(DN110,FIND("|",DN110)-1,1))*(RIGHT(($H$108:$H$115),LEN($H$108:$H$115)-FIND("|",$H$108:$H$115))=RIGHT(DN110,LEN(DN110)-FIND("|",DN110)))*($D$15+$D$14))+SUM(($D$108:$D$115=LEFT(DN110,FIND("·",DN110)-1))*(LEFT(($E$108:$E$115),1)=MID(DN110,FIND("|",DN110)-1,1))*(RIGHT(($E$108:$E$115),LEN($E$108:$E$115)-FIND("|",$E$108:$E$115))=RIGHT(DN110,LEN(DN110)-FIND("|",DN110))))*($D$15+$D$14)+SUM((($G$108:$G$115)=LEFT(DN110,FIND("·",DN110)-1))*(LEFT(($H$108:$H$115),1)=MID(DN110,FIND("|",DN110)-1,1))*(RIGHT(($H$108:$H$115),LEN($H$108:$H$115)-FIND("|",$H$108:$H$115))&lt;&gt;RIGHT(DN110,LEN(DN110)-FIND("|",DN110))))*$D$14+SUM(($D$108:$D$115=LEFT(DN110,FIND("·",DN110)-1))*(LEFT(($E$108:$E$115),1)=MID(DN110,FIND("|",DN110)-1,1))*(RIGHT(($E$108:$E$115),LEN($E$108:$E$115)-FIND("|",$E$108:$E$115))&lt;&gt;RIGHT(DN110,LEN(DN110)-FIND("|",DN110))))*($D$14)+SUMIFS($D$13,$H$110,"&lt;&gt;0|-",$G110,LEFT(DN110,FIND("·",DN110)-1)),0)</f>
        <v>0</v>
      </c>
      <c r="DQ110" s="141"/>
      <c r="DR110" s="133">
        <f t="array" ref="DR110">IFERROR(SUM(($G$108:$G$115=LEFT(DQ110,FIND("·",DQ110)-1))*(LEFT(($H$108:$H$115),1)=MID(DQ110,FIND("|",DQ110)-1,1))*(RIGHT(($H$108:$H$115),LEN($H$108:$H$115)-FIND("|",$H$108:$H$115))=RIGHT(DQ110,LEN(DQ110)-FIND("|",DQ110)))*($D$15+$D$14))+SUM(($D$108:$D$115=LEFT(DQ110,FIND("·",DQ110)-1))*(LEFT(($E$108:$E$115),1)=MID(DQ110,FIND("|",DQ110)-1,1))*(RIGHT(($E$108:$E$115),LEN($E$108:$E$115)-FIND("|",$E$108:$E$115))=RIGHT(DQ110,LEN(DQ110)-FIND("|",DQ110))))*($D$15+$D$14)+SUM((($G$108:$G$115)=LEFT(DQ110,FIND("·",DQ110)-1))*(LEFT(($H$108:$H$115),1)=MID(DQ110,FIND("|",DQ110)-1,1))*(RIGHT(($H$108:$H$115),LEN($H$108:$H$115)-FIND("|",$H$108:$H$115))&lt;&gt;RIGHT(DQ110,LEN(DQ110)-FIND("|",DQ110))))*$D$14+SUM(($D$108:$D$115=LEFT(DQ110,FIND("·",DQ110)-1))*(LEFT(($E$108:$E$115),1)=MID(DQ110,FIND("|",DQ110)-1,1))*(RIGHT(($E$108:$E$115),LEN($E$108:$E$115)-FIND("|",$E$108:$E$115))&lt;&gt;RIGHT(DQ110,LEN(DQ110)-FIND("|",DQ110))))*($D$14)+SUMIFS($D$13,$H$110,"&lt;&gt;0|-",$G110,LEFT(DQ110,FIND("·",DQ110)-1)),0)</f>
        <v>0</v>
      </c>
      <c r="DT110" s="141"/>
      <c r="DU110" s="133">
        <f t="array" ref="DU110">IFERROR(SUM(($G$108:$G$115=LEFT(DT110,FIND("·",DT110)-1))*(LEFT(($H$108:$H$115),1)=MID(DT110,FIND("|",DT110)-1,1))*(RIGHT(($H$108:$H$115),LEN($H$108:$H$115)-FIND("|",$H$108:$H$115))=RIGHT(DT110,LEN(DT110)-FIND("|",DT110)))*($D$15+$D$14))+SUM(($D$108:$D$115=LEFT(DT110,FIND("·",DT110)-1))*(LEFT(($E$108:$E$115),1)=MID(DT110,FIND("|",DT110)-1,1))*(RIGHT(($E$108:$E$115),LEN($E$108:$E$115)-FIND("|",$E$108:$E$115))=RIGHT(DT110,LEN(DT110)-FIND("|",DT110))))*($D$15+$D$14)+SUM((($G$108:$G$115)=LEFT(DT110,FIND("·",DT110)-1))*(LEFT(($H$108:$H$115),1)=MID(DT110,FIND("|",DT110)-1,1))*(RIGHT(($H$108:$H$115),LEN($H$108:$H$115)-FIND("|",$H$108:$H$115))&lt;&gt;RIGHT(DT110,LEN(DT110)-FIND("|",DT110))))*$D$14+SUM(($D$108:$D$115=LEFT(DT110,FIND("·",DT110)-1))*(LEFT(($E$108:$E$115),1)=MID(DT110,FIND("|",DT110)-1,1))*(RIGHT(($E$108:$E$115),LEN($E$108:$E$115)-FIND("|",$E$108:$E$115))&lt;&gt;RIGHT(DT110,LEN(DT110)-FIND("|",DT110))))*($D$14)+SUMIFS($D$13,$H$110,"&lt;&gt;0|-",$G110,LEFT(DT110,FIND("·",DT110)-1)),0)</f>
        <v>0</v>
      </c>
      <c r="DW110" s="141"/>
      <c r="DX110" s="133">
        <f t="array" ref="DX110">IFERROR(SUM(($G$108:$G$115=LEFT(DW110,FIND("·",DW110)-1))*(LEFT(($H$108:$H$115),1)=MID(DW110,FIND("|",DW110)-1,1))*(RIGHT(($H$108:$H$115),LEN($H$108:$H$115)-FIND("|",$H$108:$H$115))=RIGHT(DW110,LEN(DW110)-FIND("|",DW110)))*($D$15+$D$14))+SUM(($D$108:$D$115=LEFT(DW110,FIND("·",DW110)-1))*(LEFT(($E$108:$E$115),1)=MID(DW110,FIND("|",DW110)-1,1))*(RIGHT(($E$108:$E$115),LEN($E$108:$E$115)-FIND("|",$E$108:$E$115))=RIGHT(DW110,LEN(DW110)-FIND("|",DW110))))*($D$15+$D$14)+SUM((($G$108:$G$115)=LEFT(DW110,FIND("·",DW110)-1))*(LEFT(($H$108:$H$115),1)=MID(DW110,FIND("|",DW110)-1,1))*(RIGHT(($H$108:$H$115),LEN($H$108:$H$115)-FIND("|",$H$108:$H$115))&lt;&gt;RIGHT(DW110,LEN(DW110)-FIND("|",DW110))))*$D$14+SUM(($D$108:$D$115=LEFT(DW110,FIND("·",DW110)-1))*(LEFT(($E$108:$E$115),1)=MID(DW110,FIND("|",DW110)-1,1))*(RIGHT(($E$108:$E$115),LEN($E$108:$E$115)-FIND("|",$E$108:$E$115))&lt;&gt;RIGHT(DW110,LEN(DW110)-FIND("|",DW110))))*($D$14)+SUMIFS($D$13,$H$110,"&lt;&gt;0|-",$G110,LEFT(DW110,FIND("·",DW110)-1)),0)</f>
        <v>0</v>
      </c>
      <c r="DZ110" s="141"/>
      <c r="EA110" s="133">
        <f t="array" ref="EA110">IFERROR(SUM(($G$108:$G$115=LEFT(DZ110,FIND("·",DZ110)-1))*(LEFT(($H$108:$H$115),1)=MID(DZ110,FIND("|",DZ110)-1,1))*(RIGHT(($H$108:$H$115),LEN($H$108:$H$115)-FIND("|",$H$108:$H$115))=RIGHT(DZ110,LEN(DZ110)-FIND("|",DZ110)))*($D$15+$D$14))+SUM(($D$108:$D$115=LEFT(DZ110,FIND("·",DZ110)-1))*(LEFT(($E$108:$E$115),1)=MID(DZ110,FIND("|",DZ110)-1,1))*(RIGHT(($E$108:$E$115),LEN($E$108:$E$115)-FIND("|",$E$108:$E$115))=RIGHT(DZ110,LEN(DZ110)-FIND("|",DZ110))))*($D$15+$D$14)+SUM((($G$108:$G$115)=LEFT(DZ110,FIND("·",DZ110)-1))*(LEFT(($H$108:$H$115),1)=MID(DZ110,FIND("|",DZ110)-1,1))*(RIGHT(($H$108:$H$115),LEN($H$108:$H$115)-FIND("|",$H$108:$H$115))&lt;&gt;RIGHT(DZ110,LEN(DZ110)-FIND("|",DZ110))))*$D$14+SUM(($D$108:$D$115=LEFT(DZ110,FIND("·",DZ110)-1))*(LEFT(($E$108:$E$115),1)=MID(DZ110,FIND("|",DZ110)-1,1))*(RIGHT(($E$108:$E$115),LEN($E$108:$E$115)-FIND("|",$E$108:$E$115))&lt;&gt;RIGHT(DZ110,LEN(DZ110)-FIND("|",DZ110))))*($D$14)+SUMIFS($D$13,$H$110,"&lt;&gt;0|-",$G110,LEFT(DZ110,FIND("·",DZ110)-1)),0)</f>
        <v>0</v>
      </c>
      <c r="EC110" s="141"/>
      <c r="ED110" s="133">
        <f t="array" ref="ED110">IFERROR(SUM(($G$108:$G$115=LEFT(EC110,FIND("·",EC110)-1))*(LEFT(($H$108:$H$115),1)=MID(EC110,FIND("|",EC110)-1,1))*(RIGHT(($H$108:$H$115),LEN($H$108:$H$115)-FIND("|",$H$108:$H$115))=RIGHT(EC110,LEN(EC110)-FIND("|",EC110)))*($D$15+$D$14))+SUM(($D$108:$D$115=LEFT(EC110,FIND("·",EC110)-1))*(LEFT(($E$108:$E$115),1)=MID(EC110,FIND("|",EC110)-1,1))*(RIGHT(($E$108:$E$115),LEN($E$108:$E$115)-FIND("|",$E$108:$E$115))=RIGHT(EC110,LEN(EC110)-FIND("|",EC110))))*($D$15+$D$14)+SUM((($G$108:$G$115)=LEFT(EC110,FIND("·",EC110)-1))*(LEFT(($H$108:$H$115),1)=MID(EC110,FIND("|",EC110)-1,1))*(RIGHT(($H$108:$H$115),LEN($H$108:$H$115)-FIND("|",$H$108:$H$115))&lt;&gt;RIGHT(EC110,LEN(EC110)-FIND("|",EC110))))*$D$14+SUM(($D$108:$D$115=LEFT(EC110,FIND("·",EC110)-1))*(LEFT(($E$108:$E$115),1)=MID(EC110,FIND("|",EC110)-1,1))*(RIGHT(($E$108:$E$115),LEN($E$108:$E$115)-FIND("|",$E$108:$E$115))&lt;&gt;RIGHT(EC110,LEN(EC110)-FIND("|",EC110))))*($D$14)+SUMIFS($D$13,$H$110,"&lt;&gt;0|-",$G110,LEFT(EC110,FIND("·",EC110)-1)),0)</f>
        <v>0</v>
      </c>
      <c r="EF110" s="141"/>
      <c r="EG110" s="133">
        <f t="array" ref="EG110">IFERROR(SUM(($G$108:$G$115=LEFT(EF110,FIND("·",EF110)-1))*(LEFT(($H$108:$H$115),1)=MID(EF110,FIND("|",EF110)-1,1))*(RIGHT(($H$108:$H$115),LEN($H$108:$H$115)-FIND("|",$H$108:$H$115))=RIGHT(EF110,LEN(EF110)-FIND("|",EF110)))*($D$15+$D$14))+SUM(($D$108:$D$115=LEFT(EF110,FIND("·",EF110)-1))*(LEFT(($E$108:$E$115),1)=MID(EF110,FIND("|",EF110)-1,1))*(RIGHT(($E$108:$E$115),LEN($E$108:$E$115)-FIND("|",$E$108:$E$115))=RIGHT(EF110,LEN(EF110)-FIND("|",EF110))))*($D$15+$D$14)+SUM((($G$108:$G$115)=LEFT(EF110,FIND("·",EF110)-1))*(LEFT(($H$108:$H$115),1)=MID(EF110,FIND("|",EF110)-1,1))*(RIGHT(($H$108:$H$115),LEN($H$108:$H$115)-FIND("|",$H$108:$H$115))&lt;&gt;RIGHT(EF110,LEN(EF110)-FIND("|",EF110))))*$D$14+SUM(($D$108:$D$115=LEFT(EF110,FIND("·",EF110)-1))*(LEFT(($E$108:$E$115),1)=MID(EF110,FIND("|",EF110)-1,1))*(RIGHT(($E$108:$E$115),LEN($E$108:$E$115)-FIND("|",$E$108:$E$115))&lt;&gt;RIGHT(EF110,LEN(EF110)-FIND("|",EF110))))*($D$14)+SUMIFS($D$13,$H$110,"&lt;&gt;0|-",$G110,LEFT(EF110,FIND("·",EF110)-1)),0)</f>
        <v>0</v>
      </c>
      <c r="EI110" s="141"/>
      <c r="EJ110" s="133">
        <f t="array" ref="EJ110">IFERROR(SUM(($G$108:$G$115=LEFT(EI110,FIND("·",EI110)-1))*(LEFT(($H$108:$H$115),1)=MID(EI110,FIND("|",EI110)-1,1))*(RIGHT(($H$108:$H$115),LEN($H$108:$H$115)-FIND("|",$H$108:$H$115))=RIGHT(EI110,LEN(EI110)-FIND("|",EI110)))*($D$15+$D$14))+SUM(($D$108:$D$115=LEFT(EI110,FIND("·",EI110)-1))*(LEFT(($E$108:$E$115),1)=MID(EI110,FIND("|",EI110)-1,1))*(RIGHT(($E$108:$E$115),LEN($E$108:$E$115)-FIND("|",$E$108:$E$115))=RIGHT(EI110,LEN(EI110)-FIND("|",EI110))))*($D$15+$D$14)+SUM((($G$108:$G$115)=LEFT(EI110,FIND("·",EI110)-1))*(LEFT(($H$108:$H$115),1)=MID(EI110,FIND("|",EI110)-1,1))*(RIGHT(($H$108:$H$115),LEN($H$108:$H$115)-FIND("|",$H$108:$H$115))&lt;&gt;RIGHT(EI110,LEN(EI110)-FIND("|",EI110))))*$D$14+SUM(($D$108:$D$115=LEFT(EI110,FIND("·",EI110)-1))*(LEFT(($E$108:$E$115),1)=MID(EI110,FIND("|",EI110)-1,1))*(RIGHT(($E$108:$E$115),LEN($E$108:$E$115)-FIND("|",$E$108:$E$115))&lt;&gt;RIGHT(EI110,LEN(EI110)-FIND("|",EI110))))*($D$14)+SUMIFS($D$13,$H$110,"&lt;&gt;0|-",$G110,LEFT(EI110,FIND("·",EI110)-1)),0)</f>
        <v>0</v>
      </c>
      <c r="EL110" s="141"/>
      <c r="EM110" s="133">
        <f t="array" ref="EM110">IFERROR(SUM(($G$108:$G$115=LEFT(EL110,FIND("·",EL110)-1))*(LEFT(($H$108:$H$115),1)=MID(EL110,FIND("|",EL110)-1,1))*(RIGHT(($H$108:$H$115),LEN($H$108:$H$115)-FIND("|",$H$108:$H$115))=RIGHT(EL110,LEN(EL110)-FIND("|",EL110)))*($D$15+$D$14))+SUM(($D$108:$D$115=LEFT(EL110,FIND("·",EL110)-1))*(LEFT(($E$108:$E$115),1)=MID(EL110,FIND("|",EL110)-1,1))*(RIGHT(($E$108:$E$115),LEN($E$108:$E$115)-FIND("|",$E$108:$E$115))=RIGHT(EL110,LEN(EL110)-FIND("|",EL110))))*($D$15+$D$14)+SUM((($G$108:$G$115)=LEFT(EL110,FIND("·",EL110)-1))*(LEFT(($H$108:$H$115),1)=MID(EL110,FIND("|",EL110)-1,1))*(RIGHT(($H$108:$H$115),LEN($H$108:$H$115)-FIND("|",$H$108:$H$115))&lt;&gt;RIGHT(EL110,LEN(EL110)-FIND("|",EL110))))*$D$14+SUM(($D$108:$D$115=LEFT(EL110,FIND("·",EL110)-1))*(LEFT(($E$108:$E$115),1)=MID(EL110,FIND("|",EL110)-1,1))*(RIGHT(($E$108:$E$115),LEN($E$108:$E$115)-FIND("|",$E$108:$E$115))&lt;&gt;RIGHT(EL110,LEN(EL110)-FIND("|",EL110))))*($D$14)+SUMIFS($D$13,$H$110,"&lt;&gt;0|-",$G110,LEFT(EL110,FIND("·",EL110)-1)),0)</f>
        <v>0</v>
      </c>
      <c r="EO110" s="141"/>
      <c r="EP110" s="133">
        <f t="array" ref="EP110">IFERROR(SUM(($G$108:$G$115=LEFT(EO110,FIND("·",EO110)-1))*(LEFT(($H$108:$H$115),1)=MID(EO110,FIND("|",EO110)-1,1))*(RIGHT(($H$108:$H$115),LEN($H$108:$H$115)-FIND("|",$H$108:$H$115))=RIGHT(EO110,LEN(EO110)-FIND("|",EO110)))*($D$15+$D$14))+SUM(($D$108:$D$115=LEFT(EO110,FIND("·",EO110)-1))*(LEFT(($E$108:$E$115),1)=MID(EO110,FIND("|",EO110)-1,1))*(RIGHT(($E$108:$E$115),LEN($E$108:$E$115)-FIND("|",$E$108:$E$115))=RIGHT(EO110,LEN(EO110)-FIND("|",EO110))))*($D$15+$D$14)+SUM((($G$108:$G$115)=LEFT(EO110,FIND("·",EO110)-1))*(LEFT(($H$108:$H$115),1)=MID(EO110,FIND("|",EO110)-1,1))*(RIGHT(($H$108:$H$115),LEN($H$108:$H$115)-FIND("|",$H$108:$H$115))&lt;&gt;RIGHT(EO110,LEN(EO110)-FIND("|",EO110))))*$D$14+SUM(($D$108:$D$115=LEFT(EO110,FIND("·",EO110)-1))*(LEFT(($E$108:$E$115),1)=MID(EO110,FIND("|",EO110)-1,1))*(RIGHT(($E$108:$E$115),LEN($E$108:$E$115)-FIND("|",$E$108:$E$115))&lt;&gt;RIGHT(EO110,LEN(EO110)-FIND("|",EO110))))*($D$14)+SUMIFS($D$13,$H$110,"&lt;&gt;0|-",$G110,LEFT(EO110,FIND("·",EO110)-1)),0)</f>
        <v>0</v>
      </c>
      <c r="ER110" s="141"/>
      <c r="ES110" s="133">
        <f t="array" ref="ES110">IFERROR(SUM(($G$108:$G$115=LEFT(ER110,FIND("·",ER110)-1))*(LEFT(($H$108:$H$115),1)=MID(ER110,FIND("|",ER110)-1,1))*(RIGHT(($H$108:$H$115),LEN($H$108:$H$115)-FIND("|",$H$108:$H$115))=RIGHT(ER110,LEN(ER110)-FIND("|",ER110)))*($D$15+$D$14))+SUM(($D$108:$D$115=LEFT(ER110,FIND("·",ER110)-1))*(LEFT(($E$108:$E$115),1)=MID(ER110,FIND("|",ER110)-1,1))*(RIGHT(($E$108:$E$115),LEN($E$108:$E$115)-FIND("|",$E$108:$E$115))=RIGHT(ER110,LEN(ER110)-FIND("|",ER110))))*($D$15+$D$14)+SUM((($G$108:$G$115)=LEFT(ER110,FIND("·",ER110)-1))*(LEFT(($H$108:$H$115),1)=MID(ER110,FIND("|",ER110)-1,1))*(RIGHT(($H$108:$H$115),LEN($H$108:$H$115)-FIND("|",$H$108:$H$115))&lt;&gt;RIGHT(ER110,LEN(ER110)-FIND("|",ER110))))*$D$14+SUM(($D$108:$D$115=LEFT(ER110,FIND("·",ER110)-1))*(LEFT(($E$108:$E$115),1)=MID(ER110,FIND("|",ER110)-1,1))*(RIGHT(($E$108:$E$115),LEN($E$108:$E$115)-FIND("|",$E$108:$E$115))&lt;&gt;RIGHT(ER110,LEN(ER110)-FIND("|",ER110))))*($D$14)+SUMIFS($D$13,$H$110,"&lt;&gt;0|-",$G110,LEFT(ER110,FIND("·",ER110)-1)),0)</f>
        <v>0</v>
      </c>
      <c r="EU110" s="141"/>
      <c r="EV110" s="133">
        <f t="array" ref="EV110">IFERROR(SUM(($G$108:$G$115=LEFT(EU110,FIND("·",EU110)-1))*(LEFT(($H$108:$H$115),1)=MID(EU110,FIND("|",EU110)-1,1))*(RIGHT(($H$108:$H$115),LEN($H$108:$H$115)-FIND("|",$H$108:$H$115))=RIGHT(EU110,LEN(EU110)-FIND("|",EU110)))*($D$15+$D$14))+SUM(($D$108:$D$115=LEFT(EU110,FIND("·",EU110)-1))*(LEFT(($E$108:$E$115),1)=MID(EU110,FIND("|",EU110)-1,1))*(RIGHT(($E$108:$E$115),LEN($E$108:$E$115)-FIND("|",$E$108:$E$115))=RIGHT(EU110,LEN(EU110)-FIND("|",EU110))))*($D$15+$D$14)+SUM((($G$108:$G$115)=LEFT(EU110,FIND("·",EU110)-1))*(LEFT(($H$108:$H$115),1)=MID(EU110,FIND("|",EU110)-1,1))*(RIGHT(($H$108:$H$115),LEN($H$108:$H$115)-FIND("|",$H$108:$H$115))&lt;&gt;RIGHT(EU110,LEN(EU110)-FIND("|",EU110))))*$D$14+SUM(($D$108:$D$115=LEFT(EU110,FIND("·",EU110)-1))*(LEFT(($E$108:$E$115),1)=MID(EU110,FIND("|",EU110)-1,1))*(RIGHT(($E$108:$E$115),LEN($E$108:$E$115)-FIND("|",$E$108:$E$115))&lt;&gt;RIGHT(EU110,LEN(EU110)-FIND("|",EU110))))*($D$14)+SUMIFS($D$13,$H$110,"&lt;&gt;0|-",$G110,LEFT(EU110,FIND("·",EU110)-1)),0)</f>
        <v>0</v>
      </c>
      <c r="EX110" s="141"/>
      <c r="EY110" s="133">
        <f t="array" ref="EY110">IFERROR(SUM(($G$108:$G$115=LEFT(EX110,FIND("·",EX110)-1))*(LEFT(($H$108:$H$115),1)=MID(EX110,FIND("|",EX110)-1,1))*(RIGHT(($H$108:$H$115),LEN($H$108:$H$115)-FIND("|",$H$108:$H$115))=RIGHT(EX110,LEN(EX110)-FIND("|",EX110)))*($D$15+$D$14))+SUM(($D$108:$D$115=LEFT(EX110,FIND("·",EX110)-1))*(LEFT(($E$108:$E$115),1)=MID(EX110,FIND("|",EX110)-1,1))*(RIGHT(($E$108:$E$115),LEN($E$108:$E$115)-FIND("|",$E$108:$E$115))=RIGHT(EX110,LEN(EX110)-FIND("|",EX110))))*($D$15+$D$14)+SUM((($G$108:$G$115)=LEFT(EX110,FIND("·",EX110)-1))*(LEFT(($H$108:$H$115),1)=MID(EX110,FIND("|",EX110)-1,1))*(RIGHT(($H$108:$H$115),LEN($H$108:$H$115)-FIND("|",$H$108:$H$115))&lt;&gt;RIGHT(EX110,LEN(EX110)-FIND("|",EX110))))*$D$14+SUM(($D$108:$D$115=LEFT(EX110,FIND("·",EX110)-1))*(LEFT(($E$108:$E$115),1)=MID(EX110,FIND("|",EX110)-1,1))*(RIGHT(($E$108:$E$115),LEN($E$108:$E$115)-FIND("|",$E$108:$E$115))&lt;&gt;RIGHT(EX110,LEN(EX110)-FIND("|",EX110))))*($D$14)+SUMIFS($D$13,$H$110,"&lt;&gt;0|-",$G110,LEFT(EX110,FIND("·",EX110)-1)),0)</f>
        <v>0</v>
      </c>
      <c r="FA110" s="141"/>
      <c r="FB110" s="133">
        <f t="array" ref="FB110">IFERROR(SUM(($G$108:$G$115=LEFT(FA110,FIND("·",FA110)-1))*(LEFT(($H$108:$H$115),1)=MID(FA110,FIND("|",FA110)-1,1))*(RIGHT(($H$108:$H$115),LEN($H$108:$H$115)-FIND("|",$H$108:$H$115))=RIGHT(FA110,LEN(FA110)-FIND("|",FA110)))*($D$15+$D$14))+SUM(($D$108:$D$115=LEFT(FA110,FIND("·",FA110)-1))*(LEFT(($E$108:$E$115),1)=MID(FA110,FIND("|",FA110)-1,1))*(RIGHT(($E$108:$E$115),LEN($E$108:$E$115)-FIND("|",$E$108:$E$115))=RIGHT(FA110,LEN(FA110)-FIND("|",FA110))))*($D$15+$D$14)+SUM((($G$108:$G$115)=LEFT(FA110,FIND("·",FA110)-1))*(LEFT(($H$108:$H$115),1)=MID(FA110,FIND("|",FA110)-1,1))*(RIGHT(($H$108:$H$115),LEN($H$108:$H$115)-FIND("|",$H$108:$H$115))&lt;&gt;RIGHT(FA110,LEN(FA110)-FIND("|",FA110))))*$D$14+SUM(($D$108:$D$115=LEFT(FA110,FIND("·",FA110)-1))*(LEFT(($E$108:$E$115),1)=MID(FA110,FIND("|",FA110)-1,1))*(RIGHT(($E$108:$E$115),LEN($E$108:$E$115)-FIND("|",$E$108:$E$115))&lt;&gt;RIGHT(FA110,LEN(FA110)-FIND("|",FA110))))*($D$14)+SUMIFS($D$13,$H$110,"&lt;&gt;0|-",$G110,LEFT(FA110,FIND("·",FA110)-1)),0)</f>
        <v>0</v>
      </c>
    </row>
    <row r="111" spans="2:159" s="73" customFormat="1" x14ac:dyDescent="0.3">
      <c r="B111" s="157"/>
      <c r="C111" s="157"/>
      <c r="D111" s="75" t="str">
        <f>CONCATENATE(Resultados!K67,"-",Resultados!F67)</f>
        <v>2C-1D</v>
      </c>
      <c r="E111" s="75" t="str">
        <f>CONCATENATE(IF(Resultados!H67&gt;Resultados!I67,2,IF(Resultados!H67&lt;Resultados!I67,1,IF(AND(Resultados!H67=Resultados!I67,Resultados!H67&lt;&gt;"",Resultados!I67&lt;&gt;""),"X",0))),"|",Resultados!I67,"-",Resultados!H67)</f>
        <v>0|-</v>
      </c>
      <c r="F111" s="623"/>
      <c r="G111" s="166" t="str">
        <f>CONCATENATE(Resultados!F67,"-",Resultados!K67)</f>
        <v>1D-2C</v>
      </c>
      <c r="H111" s="167" t="str">
        <f>CONCATENATE(IF(Resultados!H67&gt;Resultados!I67,1,IF(Resultados!H67&lt;Resultados!I67,2,IF(AND(Resultados!H67=Resultados!I67,Resultados!H67&lt;&gt;"",Resultados!I67&lt;&gt;""),"X",0))),"|",Resultados!H67,"-",Resultados!I67)</f>
        <v>0|-</v>
      </c>
      <c r="J111" s="146"/>
      <c r="K111" s="145">
        <f t="array" ref="K111">IFERROR(SUM(($G$108:$G$115=LEFT(J111,FIND("·",J111)-1))*(LEFT(($H$108:$H$115),1)=MID(J111,FIND("|",J111)-1,1))*(RIGHT(($H$108:$H$115),LEN($H$108:$H$115)-FIND("|",$H$108:$H$115))=RIGHT(J111,LEN(J111)-FIND("|",J111)))*($D$15+$D$14))+SUM(($D$108:$D$115=LEFT(J111,FIND("·",J111)-1))*(LEFT(($E$108:$E$115),1)=MID(J111,FIND("|",J111)-1,1))*(RIGHT(($E$108:$E$115),LEN($E$108:$E$115)-FIND("|",$E$108:$E$115))=RIGHT(J111,LEN(J111)-FIND("|",J111))))*($D$15+$D$14)+SUM((($G$108:$G$115)=LEFT(J111,FIND("·",J111)-1))*(LEFT(($H$108:$H$115),1)=MID(J111,FIND("|",J111)-1,1))*(RIGHT(($H$108:$H$115),LEN($H$108:$H$115)-FIND("|",$H$108:$H$115))&lt;&gt;RIGHT(J111,LEN(J111)-FIND("|",J111))))*$D$14+SUM(($D$108:$D$115=LEFT(J111,FIND("·",J111)-1))*(LEFT(($E$108:$E$115),1)=MID(J111,FIND("|",J111)-1,1))*(RIGHT(($E$108:$E$115),LEN($E$108:$E$115)-FIND("|",$E$108:$E$115))&lt;&gt;RIGHT(J111,LEN(J111)-FIND("|",J111))))*($D$14)+SUMIFS($D$13,$H$111,"&lt;&gt;0|-",$G111,LEFT(J111,FIND("·",J111)-1)),0)</f>
        <v>0</v>
      </c>
      <c r="M111" s="141"/>
      <c r="N111" s="133">
        <f t="array" ref="N111">IFERROR(SUM(($G$108:$G$115=LEFT(M111,FIND("·",M111)-1))*(LEFT(($H$108:$H$115),1)=MID(M111,FIND("|",M111)-1,1))*(RIGHT(($H$108:$H$115),LEN($H$108:$H$115)-FIND("|",$H$108:$H$115))=RIGHT(M111,LEN(M111)-FIND("|",M111)))*($D$15+$D$14))+SUM(($D$108:$D$115=LEFT(M111,FIND("·",M111)-1))*(LEFT(($E$108:$E$115),1)=MID(M111,FIND("|",M111)-1,1))*(RIGHT(($E$108:$E$115),LEN($E$108:$E$115)-FIND("|",$E$108:$E$115))=RIGHT(M111,LEN(M111)-FIND("|",M111))))*($D$15+$D$14)+SUM((($G$108:$G$115)=LEFT(M111,FIND("·",M111)-1))*(LEFT(($H$108:$H$115),1)=MID(M111,FIND("|",M111)-1,1))*(RIGHT(($H$108:$H$115),LEN($H$108:$H$115)-FIND("|",$H$108:$H$115))&lt;&gt;RIGHT(M111,LEN(M111)-FIND("|",M111))))*$D$14+SUM(($D$108:$D$115=LEFT(M111,FIND("·",M111)-1))*(LEFT(($E$108:$E$115),1)=MID(M111,FIND("|",M111)-1,1))*(RIGHT(($E$108:$E$115),LEN($E$108:$E$115)-FIND("|",$E$108:$E$115))&lt;&gt;RIGHT(M111,LEN(M111)-FIND("|",M111))))*($D$14)+SUMIFS($D$13,$H$111,"&lt;&gt;0|-",$G111,LEFT(M111,FIND("·",M111)-1)),0)</f>
        <v>0</v>
      </c>
      <c r="P111" s="141"/>
      <c r="Q111" s="133">
        <f t="array" ref="Q111">IFERROR(SUM(($G$108:$G$115=LEFT(P111,FIND("·",P111)-1))*(LEFT(($H$108:$H$115),1)=MID(P111,FIND("|",P111)-1,1))*(RIGHT(($H$108:$H$115),LEN($H$108:$H$115)-FIND("|",$H$108:$H$115))=RIGHT(P111,LEN(P111)-FIND("|",P111)))*($D$15+$D$14))+SUM(($D$108:$D$115=LEFT(P111,FIND("·",P111)-1))*(LEFT(($E$108:$E$115),1)=MID(P111,FIND("|",P111)-1,1))*(RIGHT(($E$108:$E$115),LEN($E$108:$E$115)-FIND("|",$E$108:$E$115))=RIGHT(P111,LEN(P111)-FIND("|",P111))))*($D$15+$D$14)+SUM((($G$108:$G$115)=LEFT(P111,FIND("·",P111)-1))*(LEFT(($H$108:$H$115),1)=MID(P111,FIND("|",P111)-1,1))*(RIGHT(($H$108:$H$115),LEN($H$108:$H$115)-FIND("|",$H$108:$H$115))&lt;&gt;RIGHT(P111,LEN(P111)-FIND("|",P111))))*$D$14+SUM(($D$108:$D$115=LEFT(P111,FIND("·",P111)-1))*(LEFT(($E$108:$E$115),1)=MID(P111,FIND("|",P111)-1,1))*(RIGHT(($E$108:$E$115),LEN($E$108:$E$115)-FIND("|",$E$108:$E$115))&lt;&gt;RIGHT(P111,LEN(P111)-FIND("|",P111))))*($D$14)+SUMIFS($D$13,$H$111,"&lt;&gt;0|-",$G111,LEFT(P111,FIND("·",P111)-1)),0)</f>
        <v>0</v>
      </c>
      <c r="S111" s="141"/>
      <c r="T111" s="133">
        <f t="array" ref="T111">IFERROR(SUM(($G$108:$G$115=LEFT(S111,FIND("·",S111)-1))*(LEFT(($H$108:$H$115),1)=MID(S111,FIND("|",S111)-1,1))*(RIGHT(($H$108:$H$115),LEN($H$108:$H$115)-FIND("|",$H$108:$H$115))=RIGHT(S111,LEN(S111)-FIND("|",S111)))*($D$15+$D$14))+SUM(($D$108:$D$115=LEFT(S111,FIND("·",S111)-1))*(LEFT(($E$108:$E$115),1)=MID(S111,FIND("|",S111)-1,1))*(RIGHT(($E$108:$E$115),LEN($E$108:$E$115)-FIND("|",$E$108:$E$115))=RIGHT(S111,LEN(S111)-FIND("|",S111))))*($D$15+$D$14)+SUM((($G$108:$G$115)=LEFT(S111,FIND("·",S111)-1))*(LEFT(($H$108:$H$115),1)=MID(S111,FIND("|",S111)-1,1))*(RIGHT(($H$108:$H$115),LEN($H$108:$H$115)-FIND("|",$H$108:$H$115))&lt;&gt;RIGHT(S111,LEN(S111)-FIND("|",S111))))*$D$14+SUM(($D$108:$D$115=LEFT(S111,FIND("·",S111)-1))*(LEFT(($E$108:$E$115),1)=MID(S111,FIND("|",S111)-1,1))*(RIGHT(($E$108:$E$115),LEN($E$108:$E$115)-FIND("|",$E$108:$E$115))&lt;&gt;RIGHT(S111,LEN(S111)-FIND("|",S111))))*($D$14)+SUMIFS($D$13,$H$111,"&lt;&gt;0|-",$G111,LEFT(S111,FIND("·",S111)-1)),0)</f>
        <v>0</v>
      </c>
      <c r="V111" s="141"/>
      <c r="W111" s="133">
        <f t="array" ref="W111">IFERROR(SUM(($G$108:$G$115=LEFT(V111,FIND("·",V111)-1))*(LEFT(($H$108:$H$115),1)=MID(V111,FIND("|",V111)-1,1))*(RIGHT(($H$108:$H$115),LEN($H$108:$H$115)-FIND("|",$H$108:$H$115))=RIGHT(V111,LEN(V111)-FIND("|",V111)))*($D$15+$D$14))+SUM(($D$108:$D$115=LEFT(V111,FIND("·",V111)-1))*(LEFT(($E$108:$E$115),1)=MID(V111,FIND("|",V111)-1,1))*(RIGHT(($E$108:$E$115),LEN($E$108:$E$115)-FIND("|",$E$108:$E$115))=RIGHT(V111,LEN(V111)-FIND("|",V111))))*($D$15+$D$14)+SUM((($G$108:$G$115)=LEFT(V111,FIND("·",V111)-1))*(LEFT(($H$108:$H$115),1)=MID(V111,FIND("|",V111)-1,1))*(RIGHT(($H$108:$H$115),LEN($H$108:$H$115)-FIND("|",$H$108:$H$115))&lt;&gt;RIGHT(V111,LEN(V111)-FIND("|",V111))))*$D$14+SUM(($D$108:$D$115=LEFT(V111,FIND("·",V111)-1))*(LEFT(($E$108:$E$115),1)=MID(V111,FIND("|",V111)-1,1))*(RIGHT(($E$108:$E$115),LEN($E$108:$E$115)-FIND("|",$E$108:$E$115))&lt;&gt;RIGHT(V111,LEN(V111)-FIND("|",V111))))*($D$14)+SUMIFS($D$13,$H$111,"&lt;&gt;0|-",$G111,LEFT(V111,FIND("·",V111)-1)),0)</f>
        <v>0</v>
      </c>
      <c r="Y111" s="141"/>
      <c r="Z111" s="133">
        <f t="array" ref="Z111">IFERROR(SUM(($G$108:$G$115=LEFT(Y111,FIND("·",Y111)-1))*(LEFT(($H$108:$H$115),1)=MID(Y111,FIND("|",Y111)-1,1))*(RIGHT(($H$108:$H$115),LEN($H$108:$H$115)-FIND("|",$H$108:$H$115))=RIGHT(Y111,LEN(Y111)-FIND("|",Y111)))*($D$15+$D$14))+SUM(($D$108:$D$115=LEFT(Y111,FIND("·",Y111)-1))*(LEFT(($E$108:$E$115),1)=MID(Y111,FIND("|",Y111)-1,1))*(RIGHT(($E$108:$E$115),LEN($E$108:$E$115)-FIND("|",$E$108:$E$115))=RIGHT(Y111,LEN(Y111)-FIND("|",Y111))))*($D$15+$D$14)+SUM((($G$108:$G$115)=LEFT(Y111,FIND("·",Y111)-1))*(LEFT(($H$108:$H$115),1)=MID(Y111,FIND("|",Y111)-1,1))*(RIGHT(($H$108:$H$115),LEN($H$108:$H$115)-FIND("|",$H$108:$H$115))&lt;&gt;RIGHT(Y111,LEN(Y111)-FIND("|",Y111))))*$D$14+SUM(($D$108:$D$115=LEFT(Y111,FIND("·",Y111)-1))*(LEFT(($E$108:$E$115),1)=MID(Y111,FIND("|",Y111)-1,1))*(RIGHT(($E$108:$E$115),LEN($E$108:$E$115)-FIND("|",$E$108:$E$115))&lt;&gt;RIGHT(Y111,LEN(Y111)-FIND("|",Y111))))*($D$14)+SUMIFS($D$13,$H$111,"&lt;&gt;0|-",$G111,LEFT(Y111,FIND("·",Y111)-1)),0)</f>
        <v>0</v>
      </c>
      <c r="AB111" s="141"/>
      <c r="AC111" s="133">
        <f t="array" ref="AC111">IFERROR(SUM(($G$108:$G$115=LEFT(AB111,FIND("·",AB111)-1))*(LEFT(($H$108:$H$115),1)=MID(AB111,FIND("|",AB111)-1,1))*(RIGHT(($H$108:$H$115),LEN($H$108:$H$115)-FIND("|",$H$108:$H$115))=RIGHT(AB111,LEN(AB111)-FIND("|",AB111)))*($D$15+$D$14))+SUM(($D$108:$D$115=LEFT(AB111,FIND("·",AB111)-1))*(LEFT(($E$108:$E$115),1)=MID(AB111,FIND("|",AB111)-1,1))*(RIGHT(($E$108:$E$115),LEN($E$108:$E$115)-FIND("|",$E$108:$E$115))=RIGHT(AB111,LEN(AB111)-FIND("|",AB111))))*($D$15+$D$14)+SUM((($G$108:$G$115)=LEFT(AB111,FIND("·",AB111)-1))*(LEFT(($H$108:$H$115),1)=MID(AB111,FIND("|",AB111)-1,1))*(RIGHT(($H$108:$H$115),LEN($H$108:$H$115)-FIND("|",$H$108:$H$115))&lt;&gt;RIGHT(AB111,LEN(AB111)-FIND("|",AB111))))*$D$14+SUM(($D$108:$D$115=LEFT(AB111,FIND("·",AB111)-1))*(LEFT(($E$108:$E$115),1)=MID(AB111,FIND("|",AB111)-1,1))*(RIGHT(($E$108:$E$115),LEN($E$108:$E$115)-FIND("|",$E$108:$E$115))&lt;&gt;RIGHT(AB111,LEN(AB111)-FIND("|",AB111))))*($D$14)+SUMIFS($D$13,$H$111,"&lt;&gt;0|-",$G111,LEFT(AB111,FIND("·",AB111)-1)),0)</f>
        <v>0</v>
      </c>
      <c r="AE111" s="141"/>
      <c r="AF111" s="133">
        <f t="array" ref="AF111">IFERROR(SUM(($G$108:$G$115=LEFT(AE111,FIND("·",AE111)-1))*(LEFT(($H$108:$H$115),1)=MID(AE111,FIND("|",AE111)-1,1))*(RIGHT(($H$108:$H$115),LEN($H$108:$H$115)-FIND("|",$H$108:$H$115))=RIGHT(AE111,LEN(AE111)-FIND("|",AE111)))*($D$15+$D$14))+SUM(($D$108:$D$115=LEFT(AE111,FIND("·",AE111)-1))*(LEFT(($E$108:$E$115),1)=MID(AE111,FIND("|",AE111)-1,1))*(RIGHT(($E$108:$E$115),LEN($E$108:$E$115)-FIND("|",$E$108:$E$115))=RIGHT(AE111,LEN(AE111)-FIND("|",AE111))))*($D$15+$D$14)+SUM((($G$108:$G$115)=LEFT(AE111,FIND("·",AE111)-1))*(LEFT(($H$108:$H$115),1)=MID(AE111,FIND("|",AE111)-1,1))*(RIGHT(($H$108:$H$115),LEN($H$108:$H$115)-FIND("|",$H$108:$H$115))&lt;&gt;RIGHT(AE111,LEN(AE111)-FIND("|",AE111))))*$D$14+SUM(($D$108:$D$115=LEFT(AE111,FIND("·",AE111)-1))*(LEFT(($E$108:$E$115),1)=MID(AE111,FIND("|",AE111)-1,1))*(RIGHT(($E$108:$E$115),LEN($E$108:$E$115)-FIND("|",$E$108:$E$115))&lt;&gt;RIGHT(AE111,LEN(AE111)-FIND("|",AE111))))*($D$14)+SUMIFS($D$13,$H$111,"&lt;&gt;0|-",$G111,LEFT(AE111,FIND("·",AE111)-1)),0)</f>
        <v>0</v>
      </c>
      <c r="AH111" s="141"/>
      <c r="AI111" s="133">
        <f t="array" ref="AI111">IFERROR(SUM(($G$108:$G$115=LEFT(AH111,FIND("·",AH111)-1))*(LEFT(($H$108:$H$115),1)=MID(AH111,FIND("|",AH111)-1,1))*(RIGHT(($H$108:$H$115),LEN($H$108:$H$115)-FIND("|",$H$108:$H$115))=RIGHT(AH111,LEN(AH111)-FIND("|",AH111)))*($D$15+$D$14))+SUM(($D$108:$D$115=LEFT(AH111,FIND("·",AH111)-1))*(LEFT(($E$108:$E$115),1)=MID(AH111,FIND("|",AH111)-1,1))*(RIGHT(($E$108:$E$115),LEN($E$108:$E$115)-FIND("|",$E$108:$E$115))=RIGHT(AH111,LEN(AH111)-FIND("|",AH111))))*($D$15+$D$14)+SUM((($G$108:$G$115)=LEFT(AH111,FIND("·",AH111)-1))*(LEFT(($H$108:$H$115),1)=MID(AH111,FIND("|",AH111)-1,1))*(RIGHT(($H$108:$H$115),LEN($H$108:$H$115)-FIND("|",$H$108:$H$115))&lt;&gt;RIGHT(AH111,LEN(AH111)-FIND("|",AH111))))*$D$14+SUM(($D$108:$D$115=LEFT(AH111,FIND("·",AH111)-1))*(LEFT(($E$108:$E$115),1)=MID(AH111,FIND("|",AH111)-1,1))*(RIGHT(($E$108:$E$115),LEN($E$108:$E$115)-FIND("|",$E$108:$E$115))&lt;&gt;RIGHT(AH111,LEN(AH111)-FIND("|",AH111))))*($D$14)+SUMIFS($D$13,$H$111,"&lt;&gt;0|-",$G111,LEFT(AH111,FIND("·",AH111)-1)),0)</f>
        <v>0</v>
      </c>
      <c r="AK111" s="141"/>
      <c r="AL111" s="133">
        <f t="array" ref="AL111">IFERROR(SUM(($G$108:$G$115=LEFT(AK111,FIND("·",AK111)-1))*(LEFT(($H$108:$H$115),1)=MID(AK111,FIND("|",AK111)-1,1))*(RIGHT(($H$108:$H$115),LEN($H$108:$H$115)-FIND("|",$H$108:$H$115))=RIGHT(AK111,LEN(AK111)-FIND("|",AK111)))*($D$15+$D$14))+SUM(($D$108:$D$115=LEFT(AK111,FIND("·",AK111)-1))*(LEFT(($E$108:$E$115),1)=MID(AK111,FIND("|",AK111)-1,1))*(RIGHT(($E$108:$E$115),LEN($E$108:$E$115)-FIND("|",$E$108:$E$115))=RIGHT(AK111,LEN(AK111)-FIND("|",AK111))))*($D$15+$D$14)+SUM((($G$108:$G$115)=LEFT(AK111,FIND("·",AK111)-1))*(LEFT(($H$108:$H$115),1)=MID(AK111,FIND("|",AK111)-1,1))*(RIGHT(($H$108:$H$115),LEN($H$108:$H$115)-FIND("|",$H$108:$H$115))&lt;&gt;RIGHT(AK111,LEN(AK111)-FIND("|",AK111))))*$D$14+SUM(($D$108:$D$115=LEFT(AK111,FIND("·",AK111)-1))*(LEFT(($E$108:$E$115),1)=MID(AK111,FIND("|",AK111)-1,1))*(RIGHT(($E$108:$E$115),LEN($E$108:$E$115)-FIND("|",$E$108:$E$115))&lt;&gt;RIGHT(AK111,LEN(AK111)-FIND("|",AK111))))*($D$14)+SUMIFS($D$13,$H$111,"&lt;&gt;0|-",$G111,LEFT(AK111,FIND("·",AK111)-1)),0)</f>
        <v>0</v>
      </c>
      <c r="AN111" s="141"/>
      <c r="AO111" s="133">
        <f t="array" ref="AO111">IFERROR(SUM(($G$108:$G$115=LEFT(AN111,FIND("·",AN111)-1))*(LEFT(($H$108:$H$115),1)=MID(AN111,FIND("|",AN111)-1,1))*(RIGHT(($H$108:$H$115),LEN($H$108:$H$115)-FIND("|",$H$108:$H$115))=RIGHT(AN111,LEN(AN111)-FIND("|",AN111)))*($D$15+$D$14))+SUM(($D$108:$D$115=LEFT(AN111,FIND("·",AN111)-1))*(LEFT(($E$108:$E$115),1)=MID(AN111,FIND("|",AN111)-1,1))*(RIGHT(($E$108:$E$115),LEN($E$108:$E$115)-FIND("|",$E$108:$E$115))=RIGHT(AN111,LEN(AN111)-FIND("|",AN111))))*($D$15+$D$14)+SUM((($G$108:$G$115)=LEFT(AN111,FIND("·",AN111)-1))*(LEFT(($H$108:$H$115),1)=MID(AN111,FIND("|",AN111)-1,1))*(RIGHT(($H$108:$H$115),LEN($H$108:$H$115)-FIND("|",$H$108:$H$115))&lt;&gt;RIGHT(AN111,LEN(AN111)-FIND("|",AN111))))*$D$14+SUM(($D$108:$D$115=LEFT(AN111,FIND("·",AN111)-1))*(LEFT(($E$108:$E$115),1)=MID(AN111,FIND("|",AN111)-1,1))*(RIGHT(($E$108:$E$115),LEN($E$108:$E$115)-FIND("|",$E$108:$E$115))&lt;&gt;RIGHT(AN111,LEN(AN111)-FIND("|",AN111))))*($D$14)+SUMIFS($D$13,$H$111,"&lt;&gt;0|-",$G111,LEFT(AN111,FIND("·",AN111)-1)),0)</f>
        <v>0</v>
      </c>
      <c r="AQ111" s="141"/>
      <c r="AR111" s="133">
        <f t="array" ref="AR111">IFERROR(SUM(($G$108:$G$115=LEFT(AQ111,FIND("·",AQ111)-1))*(LEFT(($H$108:$H$115),1)=MID(AQ111,FIND("|",AQ111)-1,1))*(RIGHT(($H$108:$H$115),LEN($H$108:$H$115)-FIND("|",$H$108:$H$115))=RIGHT(AQ111,LEN(AQ111)-FIND("|",AQ111)))*($D$15+$D$14))+SUM(($D$108:$D$115=LEFT(AQ111,FIND("·",AQ111)-1))*(LEFT(($E$108:$E$115),1)=MID(AQ111,FIND("|",AQ111)-1,1))*(RIGHT(($E$108:$E$115),LEN($E$108:$E$115)-FIND("|",$E$108:$E$115))=RIGHT(AQ111,LEN(AQ111)-FIND("|",AQ111))))*($D$15+$D$14)+SUM((($G$108:$G$115)=LEFT(AQ111,FIND("·",AQ111)-1))*(LEFT(($H$108:$H$115),1)=MID(AQ111,FIND("|",AQ111)-1,1))*(RIGHT(($H$108:$H$115),LEN($H$108:$H$115)-FIND("|",$H$108:$H$115))&lt;&gt;RIGHT(AQ111,LEN(AQ111)-FIND("|",AQ111))))*$D$14+SUM(($D$108:$D$115=LEFT(AQ111,FIND("·",AQ111)-1))*(LEFT(($E$108:$E$115),1)=MID(AQ111,FIND("|",AQ111)-1,1))*(RIGHT(($E$108:$E$115),LEN($E$108:$E$115)-FIND("|",$E$108:$E$115))&lt;&gt;RIGHT(AQ111,LEN(AQ111)-FIND("|",AQ111))))*($D$14)+SUMIFS($D$13,$H$111,"&lt;&gt;0|-",$G111,LEFT(AQ111,FIND("·",AQ111)-1)),0)</f>
        <v>0</v>
      </c>
      <c r="AT111" s="141"/>
      <c r="AU111" s="133">
        <f t="array" ref="AU111">IFERROR(SUM(($G$108:$G$115=LEFT(AT111,FIND("·",AT111)-1))*(LEFT(($H$108:$H$115),1)=MID(AT111,FIND("|",AT111)-1,1))*(RIGHT(($H$108:$H$115),LEN($H$108:$H$115)-FIND("|",$H$108:$H$115))=RIGHT(AT111,LEN(AT111)-FIND("|",AT111)))*($D$15+$D$14))+SUM(($D$108:$D$115=LEFT(AT111,FIND("·",AT111)-1))*(LEFT(($E$108:$E$115),1)=MID(AT111,FIND("|",AT111)-1,1))*(RIGHT(($E$108:$E$115),LEN($E$108:$E$115)-FIND("|",$E$108:$E$115))=RIGHT(AT111,LEN(AT111)-FIND("|",AT111))))*($D$15+$D$14)+SUM((($G$108:$G$115)=LEFT(AT111,FIND("·",AT111)-1))*(LEFT(($H$108:$H$115),1)=MID(AT111,FIND("|",AT111)-1,1))*(RIGHT(($H$108:$H$115),LEN($H$108:$H$115)-FIND("|",$H$108:$H$115))&lt;&gt;RIGHT(AT111,LEN(AT111)-FIND("|",AT111))))*$D$14+SUM(($D$108:$D$115=LEFT(AT111,FIND("·",AT111)-1))*(LEFT(($E$108:$E$115),1)=MID(AT111,FIND("|",AT111)-1,1))*(RIGHT(($E$108:$E$115),LEN($E$108:$E$115)-FIND("|",$E$108:$E$115))&lt;&gt;RIGHT(AT111,LEN(AT111)-FIND("|",AT111))))*($D$14)+SUMIFS($D$13,$H$111,"&lt;&gt;0|-",$G111,LEFT(AT111,FIND("·",AT111)-1)),0)</f>
        <v>0</v>
      </c>
      <c r="AW111" s="141"/>
      <c r="AX111" s="133">
        <f t="array" ref="AX111">IFERROR(SUM(($G$108:$G$115=LEFT(AW111,FIND("·",AW111)-1))*(LEFT(($H$108:$H$115),1)=MID(AW111,FIND("|",AW111)-1,1))*(RIGHT(($H$108:$H$115),LEN($H$108:$H$115)-FIND("|",$H$108:$H$115))=RIGHT(AW111,LEN(AW111)-FIND("|",AW111)))*($D$15+$D$14))+SUM(($D$108:$D$115=LEFT(AW111,FIND("·",AW111)-1))*(LEFT(($E$108:$E$115),1)=MID(AW111,FIND("|",AW111)-1,1))*(RIGHT(($E$108:$E$115),LEN($E$108:$E$115)-FIND("|",$E$108:$E$115))=RIGHT(AW111,LEN(AW111)-FIND("|",AW111))))*($D$15+$D$14)+SUM((($G$108:$G$115)=LEFT(AW111,FIND("·",AW111)-1))*(LEFT(($H$108:$H$115),1)=MID(AW111,FIND("|",AW111)-1,1))*(RIGHT(($H$108:$H$115),LEN($H$108:$H$115)-FIND("|",$H$108:$H$115))&lt;&gt;RIGHT(AW111,LEN(AW111)-FIND("|",AW111))))*$D$14+SUM(($D$108:$D$115=LEFT(AW111,FIND("·",AW111)-1))*(LEFT(($E$108:$E$115),1)=MID(AW111,FIND("|",AW111)-1,1))*(RIGHT(($E$108:$E$115),LEN($E$108:$E$115)-FIND("|",$E$108:$E$115))&lt;&gt;RIGHT(AW111,LEN(AW111)-FIND("|",AW111))))*($D$14)+SUMIFS($D$13,$H$111,"&lt;&gt;0|-",$G111,LEFT(AW111,FIND("·",AW111)-1)),0)</f>
        <v>0</v>
      </c>
      <c r="AZ111" s="141"/>
      <c r="BA111" s="133">
        <f t="array" ref="BA111">IFERROR(SUM(($G$108:$G$115=LEFT(AZ111,FIND("·",AZ111)-1))*(LEFT(($H$108:$H$115),1)=MID(AZ111,FIND("|",AZ111)-1,1))*(RIGHT(($H$108:$H$115),LEN($H$108:$H$115)-FIND("|",$H$108:$H$115))=RIGHT(AZ111,LEN(AZ111)-FIND("|",AZ111)))*($D$15+$D$14))+SUM(($D$108:$D$115=LEFT(AZ111,FIND("·",AZ111)-1))*(LEFT(($E$108:$E$115),1)=MID(AZ111,FIND("|",AZ111)-1,1))*(RIGHT(($E$108:$E$115),LEN($E$108:$E$115)-FIND("|",$E$108:$E$115))=RIGHT(AZ111,LEN(AZ111)-FIND("|",AZ111))))*($D$15+$D$14)+SUM((($G$108:$G$115)=LEFT(AZ111,FIND("·",AZ111)-1))*(LEFT(($H$108:$H$115),1)=MID(AZ111,FIND("|",AZ111)-1,1))*(RIGHT(($H$108:$H$115),LEN($H$108:$H$115)-FIND("|",$H$108:$H$115))&lt;&gt;RIGHT(AZ111,LEN(AZ111)-FIND("|",AZ111))))*$D$14+SUM(($D$108:$D$115=LEFT(AZ111,FIND("·",AZ111)-1))*(LEFT(($E$108:$E$115),1)=MID(AZ111,FIND("|",AZ111)-1,1))*(RIGHT(($E$108:$E$115),LEN($E$108:$E$115)-FIND("|",$E$108:$E$115))&lt;&gt;RIGHT(AZ111,LEN(AZ111)-FIND("|",AZ111))))*($D$14)+SUMIFS($D$13,$H$111,"&lt;&gt;0|-",$G111,LEFT(AZ111,FIND("·",AZ111)-1)),0)</f>
        <v>0</v>
      </c>
      <c r="BC111" s="141"/>
      <c r="BD111" s="133">
        <f t="array" ref="BD111">IFERROR(SUM(($G$108:$G$115=LEFT(BC111,FIND("·",BC111)-1))*(LEFT(($H$108:$H$115),1)=MID(BC111,FIND("|",BC111)-1,1))*(RIGHT(($H$108:$H$115),LEN($H$108:$H$115)-FIND("|",$H$108:$H$115))=RIGHT(BC111,LEN(BC111)-FIND("|",BC111)))*($D$15+$D$14))+SUM(($D$108:$D$115=LEFT(BC111,FIND("·",BC111)-1))*(LEFT(($E$108:$E$115),1)=MID(BC111,FIND("|",BC111)-1,1))*(RIGHT(($E$108:$E$115),LEN($E$108:$E$115)-FIND("|",$E$108:$E$115))=RIGHT(BC111,LEN(BC111)-FIND("|",BC111))))*($D$15+$D$14)+SUM((($G$108:$G$115)=LEFT(BC111,FIND("·",BC111)-1))*(LEFT(($H$108:$H$115),1)=MID(BC111,FIND("|",BC111)-1,1))*(RIGHT(($H$108:$H$115),LEN($H$108:$H$115)-FIND("|",$H$108:$H$115))&lt;&gt;RIGHT(BC111,LEN(BC111)-FIND("|",BC111))))*$D$14+SUM(($D$108:$D$115=LEFT(BC111,FIND("·",BC111)-1))*(LEFT(($E$108:$E$115),1)=MID(BC111,FIND("|",BC111)-1,1))*(RIGHT(($E$108:$E$115),LEN($E$108:$E$115)-FIND("|",$E$108:$E$115))&lt;&gt;RIGHT(BC111,LEN(BC111)-FIND("|",BC111))))*($D$14)+SUMIFS($D$13,$H$111,"&lt;&gt;0|-",$G111,LEFT(BC111,FIND("·",BC111)-1)),0)</f>
        <v>0</v>
      </c>
      <c r="BF111" s="141"/>
      <c r="BG111" s="133">
        <f t="array" ref="BG111">IFERROR(SUM(($G$108:$G$115=LEFT(BF111,FIND("·",BF111)-1))*(LEFT(($H$108:$H$115),1)=MID(BF111,FIND("|",BF111)-1,1))*(RIGHT(($H$108:$H$115),LEN($H$108:$H$115)-FIND("|",$H$108:$H$115))=RIGHT(BF111,LEN(BF111)-FIND("|",BF111)))*($D$15+$D$14))+SUM(($D$108:$D$115=LEFT(BF111,FIND("·",BF111)-1))*(LEFT(($E$108:$E$115),1)=MID(BF111,FIND("|",BF111)-1,1))*(RIGHT(($E$108:$E$115),LEN($E$108:$E$115)-FIND("|",$E$108:$E$115))=RIGHT(BF111,LEN(BF111)-FIND("|",BF111))))*($D$15+$D$14)+SUM((($G$108:$G$115)=LEFT(BF111,FIND("·",BF111)-1))*(LEFT(($H$108:$H$115),1)=MID(BF111,FIND("|",BF111)-1,1))*(RIGHT(($H$108:$H$115),LEN($H$108:$H$115)-FIND("|",$H$108:$H$115))&lt;&gt;RIGHT(BF111,LEN(BF111)-FIND("|",BF111))))*$D$14+SUM(($D$108:$D$115=LEFT(BF111,FIND("·",BF111)-1))*(LEFT(($E$108:$E$115),1)=MID(BF111,FIND("|",BF111)-1,1))*(RIGHT(($E$108:$E$115),LEN($E$108:$E$115)-FIND("|",$E$108:$E$115))&lt;&gt;RIGHT(BF111,LEN(BF111)-FIND("|",BF111))))*($D$14)+SUMIFS($D$13,$H$111,"&lt;&gt;0|-",$G111,LEFT(BF111,FIND("·",BF111)-1)),0)</f>
        <v>0</v>
      </c>
      <c r="BI111" s="141"/>
      <c r="BJ111" s="133">
        <f t="array" ref="BJ111">IFERROR(SUM(($G$108:$G$115=LEFT(BI111,FIND("·",BI111)-1))*(LEFT(($H$108:$H$115),1)=MID(BI111,FIND("|",BI111)-1,1))*(RIGHT(($H$108:$H$115),LEN($H$108:$H$115)-FIND("|",$H$108:$H$115))=RIGHT(BI111,LEN(BI111)-FIND("|",BI111)))*($D$15+$D$14))+SUM(($D$108:$D$115=LEFT(BI111,FIND("·",BI111)-1))*(LEFT(($E$108:$E$115),1)=MID(BI111,FIND("|",BI111)-1,1))*(RIGHT(($E$108:$E$115),LEN($E$108:$E$115)-FIND("|",$E$108:$E$115))=RIGHT(BI111,LEN(BI111)-FIND("|",BI111))))*($D$15+$D$14)+SUM((($G$108:$G$115)=LEFT(BI111,FIND("·",BI111)-1))*(LEFT(($H$108:$H$115),1)=MID(BI111,FIND("|",BI111)-1,1))*(RIGHT(($H$108:$H$115),LEN($H$108:$H$115)-FIND("|",$H$108:$H$115))&lt;&gt;RIGHT(BI111,LEN(BI111)-FIND("|",BI111))))*$D$14+SUM(($D$108:$D$115=LEFT(BI111,FIND("·",BI111)-1))*(LEFT(($E$108:$E$115),1)=MID(BI111,FIND("|",BI111)-1,1))*(RIGHT(($E$108:$E$115),LEN($E$108:$E$115)-FIND("|",$E$108:$E$115))&lt;&gt;RIGHT(BI111,LEN(BI111)-FIND("|",BI111))))*($D$14)+SUMIFS($D$13,$H$111,"&lt;&gt;0|-",$G111,LEFT(BI111,FIND("·",BI111)-1)),0)</f>
        <v>0</v>
      </c>
      <c r="BL111" s="141"/>
      <c r="BM111" s="133">
        <f t="array" ref="BM111">IFERROR(SUM(($G$108:$G$115=LEFT(BL111,FIND("·",BL111)-1))*(LEFT(($H$108:$H$115),1)=MID(BL111,FIND("|",BL111)-1,1))*(RIGHT(($H$108:$H$115),LEN($H$108:$H$115)-FIND("|",$H$108:$H$115))=RIGHT(BL111,LEN(BL111)-FIND("|",BL111)))*($D$15+$D$14))+SUM(($D$108:$D$115=LEFT(BL111,FIND("·",BL111)-1))*(LEFT(($E$108:$E$115),1)=MID(BL111,FIND("|",BL111)-1,1))*(RIGHT(($E$108:$E$115),LEN($E$108:$E$115)-FIND("|",$E$108:$E$115))=RIGHT(BL111,LEN(BL111)-FIND("|",BL111))))*($D$15+$D$14)+SUM((($G$108:$G$115)=LEFT(BL111,FIND("·",BL111)-1))*(LEFT(($H$108:$H$115),1)=MID(BL111,FIND("|",BL111)-1,1))*(RIGHT(($H$108:$H$115),LEN($H$108:$H$115)-FIND("|",$H$108:$H$115))&lt;&gt;RIGHT(BL111,LEN(BL111)-FIND("|",BL111))))*$D$14+SUM(($D$108:$D$115=LEFT(BL111,FIND("·",BL111)-1))*(LEFT(($E$108:$E$115),1)=MID(BL111,FIND("|",BL111)-1,1))*(RIGHT(($E$108:$E$115),LEN($E$108:$E$115)-FIND("|",$E$108:$E$115))&lt;&gt;RIGHT(BL111,LEN(BL111)-FIND("|",BL111))))*($D$14)+SUMIFS($D$13,$H$111,"&lt;&gt;0|-",$G111,LEFT(BL111,FIND("·",BL111)-1)),0)</f>
        <v>0</v>
      </c>
      <c r="BO111" s="141"/>
      <c r="BP111" s="133">
        <f t="array" ref="BP111">IFERROR(SUM(($G$108:$G$115=LEFT(BO111,FIND("·",BO111)-1))*(LEFT(($H$108:$H$115),1)=MID(BO111,FIND("|",BO111)-1,1))*(RIGHT(($H$108:$H$115),LEN($H$108:$H$115)-FIND("|",$H$108:$H$115))=RIGHT(BO111,LEN(BO111)-FIND("|",BO111)))*($D$15+$D$14))+SUM(($D$108:$D$115=LEFT(BO111,FIND("·",BO111)-1))*(LEFT(($E$108:$E$115),1)=MID(BO111,FIND("|",BO111)-1,1))*(RIGHT(($E$108:$E$115),LEN($E$108:$E$115)-FIND("|",$E$108:$E$115))=RIGHT(BO111,LEN(BO111)-FIND("|",BO111))))*($D$15+$D$14)+SUM((($G$108:$G$115)=LEFT(BO111,FIND("·",BO111)-1))*(LEFT(($H$108:$H$115),1)=MID(BO111,FIND("|",BO111)-1,1))*(RIGHT(($H$108:$H$115),LEN($H$108:$H$115)-FIND("|",$H$108:$H$115))&lt;&gt;RIGHT(BO111,LEN(BO111)-FIND("|",BO111))))*$D$14+SUM(($D$108:$D$115=LEFT(BO111,FIND("·",BO111)-1))*(LEFT(($E$108:$E$115),1)=MID(BO111,FIND("|",BO111)-1,1))*(RIGHT(($E$108:$E$115),LEN($E$108:$E$115)-FIND("|",$E$108:$E$115))&lt;&gt;RIGHT(BO111,LEN(BO111)-FIND("|",BO111))))*($D$14)+SUMIFS($D$13,$H$111,"&lt;&gt;0|-",$G111,LEFT(BO111,FIND("·",BO111)-1)),0)</f>
        <v>0</v>
      </c>
      <c r="BR111" s="141"/>
      <c r="BS111" s="133">
        <f t="array" ref="BS111">IFERROR(SUM(($G$108:$G$115=LEFT(BR111,FIND("·",BR111)-1))*(LEFT(($H$108:$H$115),1)=MID(BR111,FIND("|",BR111)-1,1))*(RIGHT(($H$108:$H$115),LEN($H$108:$H$115)-FIND("|",$H$108:$H$115))=RIGHT(BR111,LEN(BR111)-FIND("|",BR111)))*($D$15+$D$14))+SUM(($D$108:$D$115=LEFT(BR111,FIND("·",BR111)-1))*(LEFT(($E$108:$E$115),1)=MID(BR111,FIND("|",BR111)-1,1))*(RIGHT(($E$108:$E$115),LEN($E$108:$E$115)-FIND("|",$E$108:$E$115))=RIGHT(BR111,LEN(BR111)-FIND("|",BR111))))*($D$15+$D$14)+SUM((($G$108:$G$115)=LEFT(BR111,FIND("·",BR111)-1))*(LEFT(($H$108:$H$115),1)=MID(BR111,FIND("|",BR111)-1,1))*(RIGHT(($H$108:$H$115),LEN($H$108:$H$115)-FIND("|",$H$108:$H$115))&lt;&gt;RIGHT(BR111,LEN(BR111)-FIND("|",BR111))))*$D$14+SUM(($D$108:$D$115=LEFT(BR111,FIND("·",BR111)-1))*(LEFT(($E$108:$E$115),1)=MID(BR111,FIND("|",BR111)-1,1))*(RIGHT(($E$108:$E$115),LEN($E$108:$E$115)-FIND("|",$E$108:$E$115))&lt;&gt;RIGHT(BR111,LEN(BR111)-FIND("|",BR111))))*($D$14)+SUMIFS($D$13,$H$111,"&lt;&gt;0|-",$G111,LEFT(BR111,FIND("·",BR111)-1)),0)</f>
        <v>0</v>
      </c>
      <c r="BU111" s="141"/>
      <c r="BV111" s="133">
        <f t="array" ref="BV111">IFERROR(SUM(($G$108:$G$115=LEFT(BU111,FIND("·",BU111)-1))*(LEFT(($H$108:$H$115),1)=MID(BU111,FIND("|",BU111)-1,1))*(RIGHT(($H$108:$H$115),LEN($H$108:$H$115)-FIND("|",$H$108:$H$115))=RIGHT(BU111,LEN(BU111)-FIND("|",BU111)))*($D$15+$D$14))+SUM(($D$108:$D$115=LEFT(BU111,FIND("·",BU111)-1))*(LEFT(($E$108:$E$115),1)=MID(BU111,FIND("|",BU111)-1,1))*(RIGHT(($E$108:$E$115),LEN($E$108:$E$115)-FIND("|",$E$108:$E$115))=RIGHT(BU111,LEN(BU111)-FIND("|",BU111))))*($D$15+$D$14)+SUM((($G$108:$G$115)=LEFT(BU111,FIND("·",BU111)-1))*(LEFT(($H$108:$H$115),1)=MID(BU111,FIND("|",BU111)-1,1))*(RIGHT(($H$108:$H$115),LEN($H$108:$H$115)-FIND("|",$H$108:$H$115))&lt;&gt;RIGHT(BU111,LEN(BU111)-FIND("|",BU111))))*$D$14+SUM(($D$108:$D$115=LEFT(BU111,FIND("·",BU111)-1))*(LEFT(($E$108:$E$115),1)=MID(BU111,FIND("|",BU111)-1,1))*(RIGHT(($E$108:$E$115),LEN($E$108:$E$115)-FIND("|",$E$108:$E$115))&lt;&gt;RIGHT(BU111,LEN(BU111)-FIND("|",BU111))))*($D$14)+SUMIFS($D$13,$H$111,"&lt;&gt;0|-",$G111,LEFT(BU111,FIND("·",BU111)-1)),0)</f>
        <v>0</v>
      </c>
      <c r="BX111" s="141"/>
      <c r="BY111" s="133">
        <f t="array" ref="BY111">IFERROR(SUM(($G$108:$G$115=LEFT(BX111,FIND("·",BX111)-1))*(LEFT(($H$108:$H$115),1)=MID(BX111,FIND("|",BX111)-1,1))*(RIGHT(($H$108:$H$115),LEN($H$108:$H$115)-FIND("|",$H$108:$H$115))=RIGHT(BX111,LEN(BX111)-FIND("|",BX111)))*($D$15+$D$14))+SUM(($D$108:$D$115=LEFT(BX111,FIND("·",BX111)-1))*(LEFT(($E$108:$E$115),1)=MID(BX111,FIND("|",BX111)-1,1))*(RIGHT(($E$108:$E$115),LEN($E$108:$E$115)-FIND("|",$E$108:$E$115))=RIGHT(BX111,LEN(BX111)-FIND("|",BX111))))*($D$15+$D$14)+SUM((($G$108:$G$115)=LEFT(BX111,FIND("·",BX111)-1))*(LEFT(($H$108:$H$115),1)=MID(BX111,FIND("|",BX111)-1,1))*(RIGHT(($H$108:$H$115),LEN($H$108:$H$115)-FIND("|",$H$108:$H$115))&lt;&gt;RIGHT(BX111,LEN(BX111)-FIND("|",BX111))))*$D$14+SUM(($D$108:$D$115=LEFT(BX111,FIND("·",BX111)-1))*(LEFT(($E$108:$E$115),1)=MID(BX111,FIND("|",BX111)-1,1))*(RIGHT(($E$108:$E$115),LEN($E$108:$E$115)-FIND("|",$E$108:$E$115))&lt;&gt;RIGHT(BX111,LEN(BX111)-FIND("|",BX111))))*($D$14)+SUMIFS($D$13,$H$111,"&lt;&gt;0|-",$G111,LEFT(BX111,FIND("·",BX111)-1)),0)</f>
        <v>0</v>
      </c>
      <c r="CA111" s="141"/>
      <c r="CB111" s="133">
        <f t="array" ref="CB111">IFERROR(SUM(($G$108:$G$115=LEFT(CA111,FIND("·",CA111)-1))*(LEFT(($H$108:$H$115),1)=MID(CA111,FIND("|",CA111)-1,1))*(RIGHT(($H$108:$H$115),LEN($H$108:$H$115)-FIND("|",$H$108:$H$115))=RIGHT(CA111,LEN(CA111)-FIND("|",CA111)))*($D$15+$D$14))+SUM(($D$108:$D$115=LEFT(CA111,FIND("·",CA111)-1))*(LEFT(($E$108:$E$115),1)=MID(CA111,FIND("|",CA111)-1,1))*(RIGHT(($E$108:$E$115),LEN($E$108:$E$115)-FIND("|",$E$108:$E$115))=RIGHT(CA111,LEN(CA111)-FIND("|",CA111))))*($D$15+$D$14)+SUM((($G$108:$G$115)=LEFT(CA111,FIND("·",CA111)-1))*(LEFT(($H$108:$H$115),1)=MID(CA111,FIND("|",CA111)-1,1))*(RIGHT(($H$108:$H$115),LEN($H$108:$H$115)-FIND("|",$H$108:$H$115))&lt;&gt;RIGHT(CA111,LEN(CA111)-FIND("|",CA111))))*$D$14+SUM(($D$108:$D$115=LEFT(CA111,FIND("·",CA111)-1))*(LEFT(($E$108:$E$115),1)=MID(CA111,FIND("|",CA111)-1,1))*(RIGHT(($E$108:$E$115),LEN($E$108:$E$115)-FIND("|",$E$108:$E$115))&lt;&gt;RIGHT(CA111,LEN(CA111)-FIND("|",CA111))))*($D$14)+SUMIFS($D$13,$H$111,"&lt;&gt;0|-",$G111,LEFT(CA111,FIND("·",CA111)-1)),0)</f>
        <v>0</v>
      </c>
      <c r="CD111" s="141"/>
      <c r="CE111" s="133">
        <f t="array" ref="CE111">IFERROR(SUM(($G$108:$G$115=LEFT(CD111,FIND("·",CD111)-1))*(LEFT(($H$108:$H$115),1)=MID(CD111,FIND("|",CD111)-1,1))*(RIGHT(($H$108:$H$115),LEN($H$108:$H$115)-FIND("|",$H$108:$H$115))=RIGHT(CD111,LEN(CD111)-FIND("|",CD111)))*($D$15+$D$14))+SUM(($D$108:$D$115=LEFT(CD111,FIND("·",CD111)-1))*(LEFT(($E$108:$E$115),1)=MID(CD111,FIND("|",CD111)-1,1))*(RIGHT(($E$108:$E$115),LEN($E$108:$E$115)-FIND("|",$E$108:$E$115))=RIGHT(CD111,LEN(CD111)-FIND("|",CD111))))*($D$15+$D$14)+SUM((($G$108:$G$115)=LEFT(CD111,FIND("·",CD111)-1))*(LEFT(($H$108:$H$115),1)=MID(CD111,FIND("|",CD111)-1,1))*(RIGHT(($H$108:$H$115),LEN($H$108:$H$115)-FIND("|",$H$108:$H$115))&lt;&gt;RIGHT(CD111,LEN(CD111)-FIND("|",CD111))))*$D$14+SUM(($D$108:$D$115=LEFT(CD111,FIND("·",CD111)-1))*(LEFT(($E$108:$E$115),1)=MID(CD111,FIND("|",CD111)-1,1))*(RIGHT(($E$108:$E$115),LEN($E$108:$E$115)-FIND("|",$E$108:$E$115))&lt;&gt;RIGHT(CD111,LEN(CD111)-FIND("|",CD111))))*($D$14)+SUMIFS($D$13,$H$111,"&lt;&gt;0|-",$G111,LEFT(CD111,FIND("·",CD111)-1)),0)</f>
        <v>0</v>
      </c>
      <c r="CG111" s="141"/>
      <c r="CH111" s="133">
        <f t="array" ref="CH111">IFERROR(SUM(($G$108:$G$115=LEFT(CG111,FIND("·",CG111)-1))*(LEFT(($H$108:$H$115),1)=MID(CG111,FIND("|",CG111)-1,1))*(RIGHT(($H$108:$H$115),LEN($H$108:$H$115)-FIND("|",$H$108:$H$115))=RIGHT(CG111,LEN(CG111)-FIND("|",CG111)))*($D$15+$D$14))+SUM(($D$108:$D$115=LEFT(CG111,FIND("·",CG111)-1))*(LEFT(($E$108:$E$115),1)=MID(CG111,FIND("|",CG111)-1,1))*(RIGHT(($E$108:$E$115),LEN($E$108:$E$115)-FIND("|",$E$108:$E$115))=RIGHT(CG111,LEN(CG111)-FIND("|",CG111))))*($D$15+$D$14)+SUM((($G$108:$G$115)=LEFT(CG111,FIND("·",CG111)-1))*(LEFT(($H$108:$H$115),1)=MID(CG111,FIND("|",CG111)-1,1))*(RIGHT(($H$108:$H$115),LEN($H$108:$H$115)-FIND("|",$H$108:$H$115))&lt;&gt;RIGHT(CG111,LEN(CG111)-FIND("|",CG111))))*$D$14+SUM(($D$108:$D$115=LEFT(CG111,FIND("·",CG111)-1))*(LEFT(($E$108:$E$115),1)=MID(CG111,FIND("|",CG111)-1,1))*(RIGHT(($E$108:$E$115),LEN($E$108:$E$115)-FIND("|",$E$108:$E$115))&lt;&gt;RIGHT(CG111,LEN(CG111)-FIND("|",CG111))))*($D$14)+SUMIFS($D$13,$H$111,"&lt;&gt;0|-",$G111,LEFT(CG111,FIND("·",CG111)-1)),0)</f>
        <v>0</v>
      </c>
      <c r="CJ111" s="141"/>
      <c r="CK111" s="133">
        <f t="array" ref="CK111">IFERROR(SUM(($G$108:$G$115=LEFT(CJ111,FIND("·",CJ111)-1))*(LEFT(($H$108:$H$115),1)=MID(CJ111,FIND("|",CJ111)-1,1))*(RIGHT(($H$108:$H$115),LEN($H$108:$H$115)-FIND("|",$H$108:$H$115))=RIGHT(CJ111,LEN(CJ111)-FIND("|",CJ111)))*($D$15+$D$14))+SUM(($D$108:$D$115=LEFT(CJ111,FIND("·",CJ111)-1))*(LEFT(($E$108:$E$115),1)=MID(CJ111,FIND("|",CJ111)-1,1))*(RIGHT(($E$108:$E$115),LEN($E$108:$E$115)-FIND("|",$E$108:$E$115))=RIGHT(CJ111,LEN(CJ111)-FIND("|",CJ111))))*($D$15+$D$14)+SUM((($G$108:$G$115)=LEFT(CJ111,FIND("·",CJ111)-1))*(LEFT(($H$108:$H$115),1)=MID(CJ111,FIND("|",CJ111)-1,1))*(RIGHT(($H$108:$H$115),LEN($H$108:$H$115)-FIND("|",$H$108:$H$115))&lt;&gt;RIGHT(CJ111,LEN(CJ111)-FIND("|",CJ111))))*$D$14+SUM(($D$108:$D$115=LEFT(CJ111,FIND("·",CJ111)-1))*(LEFT(($E$108:$E$115),1)=MID(CJ111,FIND("|",CJ111)-1,1))*(RIGHT(($E$108:$E$115),LEN($E$108:$E$115)-FIND("|",$E$108:$E$115))&lt;&gt;RIGHT(CJ111,LEN(CJ111)-FIND("|",CJ111))))*($D$14)+SUMIFS($D$13,$H$111,"&lt;&gt;0|-",$G111,LEFT(CJ111,FIND("·",CJ111)-1)),0)</f>
        <v>0</v>
      </c>
      <c r="CM111" s="141"/>
      <c r="CN111" s="133">
        <f t="array" ref="CN111">IFERROR(SUM(($G$108:$G$115=LEFT(CM111,FIND("·",CM111)-1))*(LEFT(($H$108:$H$115),1)=MID(CM111,FIND("|",CM111)-1,1))*(RIGHT(($H$108:$H$115),LEN($H$108:$H$115)-FIND("|",$H$108:$H$115))=RIGHT(CM111,LEN(CM111)-FIND("|",CM111)))*($D$15+$D$14))+SUM(($D$108:$D$115=LEFT(CM111,FIND("·",CM111)-1))*(LEFT(($E$108:$E$115),1)=MID(CM111,FIND("|",CM111)-1,1))*(RIGHT(($E$108:$E$115),LEN($E$108:$E$115)-FIND("|",$E$108:$E$115))=RIGHT(CM111,LEN(CM111)-FIND("|",CM111))))*($D$15+$D$14)+SUM((($G$108:$G$115)=LEFT(CM111,FIND("·",CM111)-1))*(LEFT(($H$108:$H$115),1)=MID(CM111,FIND("|",CM111)-1,1))*(RIGHT(($H$108:$H$115),LEN($H$108:$H$115)-FIND("|",$H$108:$H$115))&lt;&gt;RIGHT(CM111,LEN(CM111)-FIND("|",CM111))))*$D$14+SUM(($D$108:$D$115=LEFT(CM111,FIND("·",CM111)-1))*(LEFT(($E$108:$E$115),1)=MID(CM111,FIND("|",CM111)-1,1))*(RIGHT(($E$108:$E$115),LEN($E$108:$E$115)-FIND("|",$E$108:$E$115))&lt;&gt;RIGHT(CM111,LEN(CM111)-FIND("|",CM111))))*($D$14)+SUMIFS($D$13,$H$111,"&lt;&gt;0|-",$G111,LEFT(CM111,FIND("·",CM111)-1)),0)</f>
        <v>0</v>
      </c>
      <c r="CP111" s="141"/>
      <c r="CQ111" s="133">
        <f t="array" ref="CQ111">IFERROR(SUM(($G$108:$G$115=LEFT(CP111,FIND("·",CP111)-1))*(LEFT(($H$108:$H$115),1)=MID(CP111,FIND("|",CP111)-1,1))*(RIGHT(($H$108:$H$115),LEN($H$108:$H$115)-FIND("|",$H$108:$H$115))=RIGHT(CP111,LEN(CP111)-FIND("|",CP111)))*($D$15+$D$14))+SUM(($D$108:$D$115=LEFT(CP111,FIND("·",CP111)-1))*(LEFT(($E$108:$E$115),1)=MID(CP111,FIND("|",CP111)-1,1))*(RIGHT(($E$108:$E$115),LEN($E$108:$E$115)-FIND("|",$E$108:$E$115))=RIGHT(CP111,LEN(CP111)-FIND("|",CP111))))*($D$15+$D$14)+SUM((($G$108:$G$115)=LEFT(CP111,FIND("·",CP111)-1))*(LEFT(($H$108:$H$115),1)=MID(CP111,FIND("|",CP111)-1,1))*(RIGHT(($H$108:$H$115),LEN($H$108:$H$115)-FIND("|",$H$108:$H$115))&lt;&gt;RIGHT(CP111,LEN(CP111)-FIND("|",CP111))))*$D$14+SUM(($D$108:$D$115=LEFT(CP111,FIND("·",CP111)-1))*(LEFT(($E$108:$E$115),1)=MID(CP111,FIND("|",CP111)-1,1))*(RIGHT(($E$108:$E$115),LEN($E$108:$E$115)-FIND("|",$E$108:$E$115))&lt;&gt;RIGHT(CP111,LEN(CP111)-FIND("|",CP111))))*($D$14)+SUMIFS($D$13,$H$111,"&lt;&gt;0|-",$G111,LEFT(CP111,FIND("·",CP111)-1)),0)</f>
        <v>0</v>
      </c>
      <c r="CS111" s="141"/>
      <c r="CT111" s="133">
        <f t="array" ref="CT111">IFERROR(SUM(($G$108:$G$115=LEFT(CS111,FIND("·",CS111)-1))*(LEFT(($H$108:$H$115),1)=MID(CS111,FIND("|",CS111)-1,1))*(RIGHT(($H$108:$H$115),LEN($H$108:$H$115)-FIND("|",$H$108:$H$115))=RIGHT(CS111,LEN(CS111)-FIND("|",CS111)))*($D$15+$D$14))+SUM(($D$108:$D$115=LEFT(CS111,FIND("·",CS111)-1))*(LEFT(($E$108:$E$115),1)=MID(CS111,FIND("|",CS111)-1,1))*(RIGHT(($E$108:$E$115),LEN($E$108:$E$115)-FIND("|",$E$108:$E$115))=RIGHT(CS111,LEN(CS111)-FIND("|",CS111))))*($D$15+$D$14)+SUM((($G$108:$G$115)=LEFT(CS111,FIND("·",CS111)-1))*(LEFT(($H$108:$H$115),1)=MID(CS111,FIND("|",CS111)-1,1))*(RIGHT(($H$108:$H$115),LEN($H$108:$H$115)-FIND("|",$H$108:$H$115))&lt;&gt;RIGHT(CS111,LEN(CS111)-FIND("|",CS111))))*$D$14+SUM(($D$108:$D$115=LEFT(CS111,FIND("·",CS111)-1))*(LEFT(($E$108:$E$115),1)=MID(CS111,FIND("|",CS111)-1,1))*(RIGHT(($E$108:$E$115),LEN($E$108:$E$115)-FIND("|",$E$108:$E$115))&lt;&gt;RIGHT(CS111,LEN(CS111)-FIND("|",CS111))))*($D$14)+SUMIFS($D$13,$H$111,"&lt;&gt;0|-",$G111,LEFT(CS111,FIND("·",CS111)-1)),0)</f>
        <v>0</v>
      </c>
      <c r="CV111" s="141"/>
      <c r="CW111" s="133">
        <f t="array" ref="CW111">IFERROR(SUM(($G$108:$G$115=LEFT(CV111,FIND("·",CV111)-1))*(LEFT(($H$108:$H$115),1)=MID(CV111,FIND("|",CV111)-1,1))*(RIGHT(($H$108:$H$115),LEN($H$108:$H$115)-FIND("|",$H$108:$H$115))=RIGHT(CV111,LEN(CV111)-FIND("|",CV111)))*($D$15+$D$14))+SUM(($D$108:$D$115=LEFT(CV111,FIND("·",CV111)-1))*(LEFT(($E$108:$E$115),1)=MID(CV111,FIND("|",CV111)-1,1))*(RIGHT(($E$108:$E$115),LEN($E$108:$E$115)-FIND("|",$E$108:$E$115))=RIGHT(CV111,LEN(CV111)-FIND("|",CV111))))*($D$15+$D$14)+SUM((($G$108:$G$115)=LEFT(CV111,FIND("·",CV111)-1))*(LEFT(($H$108:$H$115),1)=MID(CV111,FIND("|",CV111)-1,1))*(RIGHT(($H$108:$H$115),LEN($H$108:$H$115)-FIND("|",$H$108:$H$115))&lt;&gt;RIGHT(CV111,LEN(CV111)-FIND("|",CV111))))*$D$14+SUM(($D$108:$D$115=LEFT(CV111,FIND("·",CV111)-1))*(LEFT(($E$108:$E$115),1)=MID(CV111,FIND("|",CV111)-1,1))*(RIGHT(($E$108:$E$115),LEN($E$108:$E$115)-FIND("|",$E$108:$E$115))&lt;&gt;RIGHT(CV111,LEN(CV111)-FIND("|",CV111))))*($D$14)+SUMIFS($D$13,$H$111,"&lt;&gt;0|-",$G111,LEFT(CV111,FIND("·",CV111)-1)),0)</f>
        <v>0</v>
      </c>
      <c r="CY111" s="141"/>
      <c r="CZ111" s="133">
        <f t="array" ref="CZ111">IFERROR(SUM(($G$108:$G$115=LEFT(CY111,FIND("·",CY111)-1))*(LEFT(($H$108:$H$115),1)=MID(CY111,FIND("|",CY111)-1,1))*(RIGHT(($H$108:$H$115),LEN($H$108:$H$115)-FIND("|",$H$108:$H$115))=RIGHT(CY111,LEN(CY111)-FIND("|",CY111)))*($D$15+$D$14))+SUM(($D$108:$D$115=LEFT(CY111,FIND("·",CY111)-1))*(LEFT(($E$108:$E$115),1)=MID(CY111,FIND("|",CY111)-1,1))*(RIGHT(($E$108:$E$115),LEN($E$108:$E$115)-FIND("|",$E$108:$E$115))=RIGHT(CY111,LEN(CY111)-FIND("|",CY111))))*($D$15+$D$14)+SUM((($G$108:$G$115)=LEFT(CY111,FIND("·",CY111)-1))*(LEFT(($H$108:$H$115),1)=MID(CY111,FIND("|",CY111)-1,1))*(RIGHT(($H$108:$H$115),LEN($H$108:$H$115)-FIND("|",$H$108:$H$115))&lt;&gt;RIGHT(CY111,LEN(CY111)-FIND("|",CY111))))*$D$14+SUM(($D$108:$D$115=LEFT(CY111,FIND("·",CY111)-1))*(LEFT(($E$108:$E$115),1)=MID(CY111,FIND("|",CY111)-1,1))*(RIGHT(($E$108:$E$115),LEN($E$108:$E$115)-FIND("|",$E$108:$E$115))&lt;&gt;RIGHT(CY111,LEN(CY111)-FIND("|",CY111))))*($D$14)+SUMIFS($D$13,$H$111,"&lt;&gt;0|-",$G111,LEFT(CY111,FIND("·",CY111)-1)),0)</f>
        <v>0</v>
      </c>
      <c r="DB111" s="141"/>
      <c r="DC111" s="133">
        <f t="array" ref="DC111">IFERROR(SUM(($G$108:$G$115=LEFT(DB111,FIND("·",DB111)-1))*(LEFT(($H$108:$H$115),1)=MID(DB111,FIND("|",DB111)-1,1))*(RIGHT(($H$108:$H$115),LEN($H$108:$H$115)-FIND("|",$H$108:$H$115))=RIGHT(DB111,LEN(DB111)-FIND("|",DB111)))*($D$15+$D$14))+SUM(($D$108:$D$115=LEFT(DB111,FIND("·",DB111)-1))*(LEFT(($E$108:$E$115),1)=MID(DB111,FIND("|",DB111)-1,1))*(RIGHT(($E$108:$E$115),LEN($E$108:$E$115)-FIND("|",$E$108:$E$115))=RIGHT(DB111,LEN(DB111)-FIND("|",DB111))))*($D$15+$D$14)+SUM((($G$108:$G$115)=LEFT(DB111,FIND("·",DB111)-1))*(LEFT(($H$108:$H$115),1)=MID(DB111,FIND("|",DB111)-1,1))*(RIGHT(($H$108:$H$115),LEN($H$108:$H$115)-FIND("|",$H$108:$H$115))&lt;&gt;RIGHT(DB111,LEN(DB111)-FIND("|",DB111))))*$D$14+SUM(($D$108:$D$115=LEFT(DB111,FIND("·",DB111)-1))*(LEFT(($E$108:$E$115),1)=MID(DB111,FIND("|",DB111)-1,1))*(RIGHT(($E$108:$E$115),LEN($E$108:$E$115)-FIND("|",$E$108:$E$115))&lt;&gt;RIGHT(DB111,LEN(DB111)-FIND("|",DB111))))*($D$14)+SUMIFS($D$13,$H$111,"&lt;&gt;0|-",$G111,LEFT(DB111,FIND("·",DB111)-1)),0)</f>
        <v>0</v>
      </c>
      <c r="DE111" s="141"/>
      <c r="DF111" s="133">
        <f t="array" ref="DF111">IFERROR(SUM(($G$108:$G$115=LEFT(DE111,FIND("·",DE111)-1))*(LEFT(($H$108:$H$115),1)=MID(DE111,FIND("|",DE111)-1,1))*(RIGHT(($H$108:$H$115),LEN($H$108:$H$115)-FIND("|",$H$108:$H$115))=RIGHT(DE111,LEN(DE111)-FIND("|",DE111)))*($D$15+$D$14))+SUM(($D$108:$D$115=LEFT(DE111,FIND("·",DE111)-1))*(LEFT(($E$108:$E$115),1)=MID(DE111,FIND("|",DE111)-1,1))*(RIGHT(($E$108:$E$115),LEN($E$108:$E$115)-FIND("|",$E$108:$E$115))=RIGHT(DE111,LEN(DE111)-FIND("|",DE111))))*($D$15+$D$14)+SUM((($G$108:$G$115)=LEFT(DE111,FIND("·",DE111)-1))*(LEFT(($H$108:$H$115),1)=MID(DE111,FIND("|",DE111)-1,1))*(RIGHT(($H$108:$H$115),LEN($H$108:$H$115)-FIND("|",$H$108:$H$115))&lt;&gt;RIGHT(DE111,LEN(DE111)-FIND("|",DE111))))*$D$14+SUM(($D$108:$D$115=LEFT(DE111,FIND("·",DE111)-1))*(LEFT(($E$108:$E$115),1)=MID(DE111,FIND("|",DE111)-1,1))*(RIGHT(($E$108:$E$115),LEN($E$108:$E$115)-FIND("|",$E$108:$E$115))&lt;&gt;RIGHT(DE111,LEN(DE111)-FIND("|",DE111))))*($D$14)+SUMIFS($D$13,$H$111,"&lt;&gt;0|-",$G111,LEFT(DE111,FIND("·",DE111)-1)),0)</f>
        <v>0</v>
      </c>
      <c r="DH111" s="141"/>
      <c r="DI111" s="133">
        <f t="array" ref="DI111">IFERROR(SUM(($G$108:$G$115=LEFT(DH111,FIND("·",DH111)-1))*(LEFT(($H$108:$H$115),1)=MID(DH111,FIND("|",DH111)-1,1))*(RIGHT(($H$108:$H$115),LEN($H$108:$H$115)-FIND("|",$H$108:$H$115))=RIGHT(DH111,LEN(DH111)-FIND("|",DH111)))*($D$15+$D$14))+SUM(($D$108:$D$115=LEFT(DH111,FIND("·",DH111)-1))*(LEFT(($E$108:$E$115),1)=MID(DH111,FIND("|",DH111)-1,1))*(RIGHT(($E$108:$E$115),LEN($E$108:$E$115)-FIND("|",$E$108:$E$115))=RIGHT(DH111,LEN(DH111)-FIND("|",DH111))))*($D$15+$D$14)+SUM((($G$108:$G$115)=LEFT(DH111,FIND("·",DH111)-1))*(LEFT(($H$108:$H$115),1)=MID(DH111,FIND("|",DH111)-1,1))*(RIGHT(($H$108:$H$115),LEN($H$108:$H$115)-FIND("|",$H$108:$H$115))&lt;&gt;RIGHT(DH111,LEN(DH111)-FIND("|",DH111))))*$D$14+SUM(($D$108:$D$115=LEFT(DH111,FIND("·",DH111)-1))*(LEFT(($E$108:$E$115),1)=MID(DH111,FIND("|",DH111)-1,1))*(RIGHT(($E$108:$E$115),LEN($E$108:$E$115)-FIND("|",$E$108:$E$115))&lt;&gt;RIGHT(DH111,LEN(DH111)-FIND("|",DH111))))*($D$14)+SUMIFS($D$13,$H$111,"&lt;&gt;0|-",$G111,LEFT(DH111,FIND("·",DH111)-1)),0)</f>
        <v>0</v>
      </c>
      <c r="DK111" s="141"/>
      <c r="DL111" s="133">
        <f t="array" ref="DL111">IFERROR(SUM(($G$108:$G$115=LEFT(DK111,FIND("·",DK111)-1))*(LEFT(($H$108:$H$115),1)=MID(DK111,FIND("|",DK111)-1,1))*(RIGHT(($H$108:$H$115),LEN($H$108:$H$115)-FIND("|",$H$108:$H$115))=RIGHT(DK111,LEN(DK111)-FIND("|",DK111)))*($D$15+$D$14))+SUM(($D$108:$D$115=LEFT(DK111,FIND("·",DK111)-1))*(LEFT(($E$108:$E$115),1)=MID(DK111,FIND("|",DK111)-1,1))*(RIGHT(($E$108:$E$115),LEN($E$108:$E$115)-FIND("|",$E$108:$E$115))=RIGHT(DK111,LEN(DK111)-FIND("|",DK111))))*($D$15+$D$14)+SUM((($G$108:$G$115)=LEFT(DK111,FIND("·",DK111)-1))*(LEFT(($H$108:$H$115),1)=MID(DK111,FIND("|",DK111)-1,1))*(RIGHT(($H$108:$H$115),LEN($H$108:$H$115)-FIND("|",$H$108:$H$115))&lt;&gt;RIGHT(DK111,LEN(DK111)-FIND("|",DK111))))*$D$14+SUM(($D$108:$D$115=LEFT(DK111,FIND("·",DK111)-1))*(LEFT(($E$108:$E$115),1)=MID(DK111,FIND("|",DK111)-1,1))*(RIGHT(($E$108:$E$115),LEN($E$108:$E$115)-FIND("|",$E$108:$E$115))&lt;&gt;RIGHT(DK111,LEN(DK111)-FIND("|",DK111))))*($D$14)+SUMIFS($D$13,$H$111,"&lt;&gt;0|-",$G111,LEFT(DK111,FIND("·",DK111)-1)),0)</f>
        <v>0</v>
      </c>
      <c r="DN111" s="141"/>
      <c r="DO111" s="133">
        <f t="array" ref="DO111">IFERROR(SUM(($G$108:$G$115=LEFT(DN111,FIND("·",DN111)-1))*(LEFT(($H$108:$H$115),1)=MID(DN111,FIND("|",DN111)-1,1))*(RIGHT(($H$108:$H$115),LEN($H$108:$H$115)-FIND("|",$H$108:$H$115))=RIGHT(DN111,LEN(DN111)-FIND("|",DN111)))*($D$15+$D$14))+SUM(($D$108:$D$115=LEFT(DN111,FIND("·",DN111)-1))*(LEFT(($E$108:$E$115),1)=MID(DN111,FIND("|",DN111)-1,1))*(RIGHT(($E$108:$E$115),LEN($E$108:$E$115)-FIND("|",$E$108:$E$115))=RIGHT(DN111,LEN(DN111)-FIND("|",DN111))))*($D$15+$D$14)+SUM((($G$108:$G$115)=LEFT(DN111,FIND("·",DN111)-1))*(LEFT(($H$108:$H$115),1)=MID(DN111,FIND("|",DN111)-1,1))*(RIGHT(($H$108:$H$115),LEN($H$108:$H$115)-FIND("|",$H$108:$H$115))&lt;&gt;RIGHT(DN111,LEN(DN111)-FIND("|",DN111))))*$D$14+SUM(($D$108:$D$115=LEFT(DN111,FIND("·",DN111)-1))*(LEFT(($E$108:$E$115),1)=MID(DN111,FIND("|",DN111)-1,1))*(RIGHT(($E$108:$E$115),LEN($E$108:$E$115)-FIND("|",$E$108:$E$115))&lt;&gt;RIGHT(DN111,LEN(DN111)-FIND("|",DN111))))*($D$14)+SUMIFS($D$13,$H$111,"&lt;&gt;0|-",$G111,LEFT(DN111,FIND("·",DN111)-1)),0)</f>
        <v>0</v>
      </c>
      <c r="DQ111" s="141"/>
      <c r="DR111" s="133">
        <f t="array" ref="DR111">IFERROR(SUM(($G$108:$G$115=LEFT(DQ111,FIND("·",DQ111)-1))*(LEFT(($H$108:$H$115),1)=MID(DQ111,FIND("|",DQ111)-1,1))*(RIGHT(($H$108:$H$115),LEN($H$108:$H$115)-FIND("|",$H$108:$H$115))=RIGHT(DQ111,LEN(DQ111)-FIND("|",DQ111)))*($D$15+$D$14))+SUM(($D$108:$D$115=LEFT(DQ111,FIND("·",DQ111)-1))*(LEFT(($E$108:$E$115),1)=MID(DQ111,FIND("|",DQ111)-1,1))*(RIGHT(($E$108:$E$115),LEN($E$108:$E$115)-FIND("|",$E$108:$E$115))=RIGHT(DQ111,LEN(DQ111)-FIND("|",DQ111))))*($D$15+$D$14)+SUM((($G$108:$G$115)=LEFT(DQ111,FIND("·",DQ111)-1))*(LEFT(($H$108:$H$115),1)=MID(DQ111,FIND("|",DQ111)-1,1))*(RIGHT(($H$108:$H$115),LEN($H$108:$H$115)-FIND("|",$H$108:$H$115))&lt;&gt;RIGHT(DQ111,LEN(DQ111)-FIND("|",DQ111))))*$D$14+SUM(($D$108:$D$115=LEFT(DQ111,FIND("·",DQ111)-1))*(LEFT(($E$108:$E$115),1)=MID(DQ111,FIND("|",DQ111)-1,1))*(RIGHT(($E$108:$E$115),LEN($E$108:$E$115)-FIND("|",$E$108:$E$115))&lt;&gt;RIGHT(DQ111,LEN(DQ111)-FIND("|",DQ111))))*($D$14)+SUMIFS($D$13,$H$111,"&lt;&gt;0|-",$G111,LEFT(DQ111,FIND("·",DQ111)-1)),0)</f>
        <v>0</v>
      </c>
      <c r="DT111" s="141"/>
      <c r="DU111" s="133">
        <f t="array" ref="DU111">IFERROR(SUM(($G$108:$G$115=LEFT(DT111,FIND("·",DT111)-1))*(LEFT(($H$108:$H$115),1)=MID(DT111,FIND("|",DT111)-1,1))*(RIGHT(($H$108:$H$115),LEN($H$108:$H$115)-FIND("|",$H$108:$H$115))=RIGHT(DT111,LEN(DT111)-FIND("|",DT111)))*($D$15+$D$14))+SUM(($D$108:$D$115=LEFT(DT111,FIND("·",DT111)-1))*(LEFT(($E$108:$E$115),1)=MID(DT111,FIND("|",DT111)-1,1))*(RIGHT(($E$108:$E$115),LEN($E$108:$E$115)-FIND("|",$E$108:$E$115))=RIGHT(DT111,LEN(DT111)-FIND("|",DT111))))*($D$15+$D$14)+SUM((($G$108:$G$115)=LEFT(DT111,FIND("·",DT111)-1))*(LEFT(($H$108:$H$115),1)=MID(DT111,FIND("|",DT111)-1,1))*(RIGHT(($H$108:$H$115),LEN($H$108:$H$115)-FIND("|",$H$108:$H$115))&lt;&gt;RIGHT(DT111,LEN(DT111)-FIND("|",DT111))))*$D$14+SUM(($D$108:$D$115=LEFT(DT111,FIND("·",DT111)-1))*(LEFT(($E$108:$E$115),1)=MID(DT111,FIND("|",DT111)-1,1))*(RIGHT(($E$108:$E$115),LEN($E$108:$E$115)-FIND("|",$E$108:$E$115))&lt;&gt;RIGHT(DT111,LEN(DT111)-FIND("|",DT111))))*($D$14)+SUMIFS($D$13,$H$111,"&lt;&gt;0|-",$G111,LEFT(DT111,FIND("·",DT111)-1)),0)</f>
        <v>0</v>
      </c>
      <c r="DW111" s="141"/>
      <c r="DX111" s="133">
        <f t="array" ref="DX111">IFERROR(SUM(($G$108:$G$115=LEFT(DW111,FIND("·",DW111)-1))*(LEFT(($H$108:$H$115),1)=MID(DW111,FIND("|",DW111)-1,1))*(RIGHT(($H$108:$H$115),LEN($H$108:$H$115)-FIND("|",$H$108:$H$115))=RIGHT(DW111,LEN(DW111)-FIND("|",DW111)))*($D$15+$D$14))+SUM(($D$108:$D$115=LEFT(DW111,FIND("·",DW111)-1))*(LEFT(($E$108:$E$115),1)=MID(DW111,FIND("|",DW111)-1,1))*(RIGHT(($E$108:$E$115),LEN($E$108:$E$115)-FIND("|",$E$108:$E$115))=RIGHT(DW111,LEN(DW111)-FIND("|",DW111))))*($D$15+$D$14)+SUM((($G$108:$G$115)=LEFT(DW111,FIND("·",DW111)-1))*(LEFT(($H$108:$H$115),1)=MID(DW111,FIND("|",DW111)-1,1))*(RIGHT(($H$108:$H$115),LEN($H$108:$H$115)-FIND("|",$H$108:$H$115))&lt;&gt;RIGHT(DW111,LEN(DW111)-FIND("|",DW111))))*$D$14+SUM(($D$108:$D$115=LEFT(DW111,FIND("·",DW111)-1))*(LEFT(($E$108:$E$115),1)=MID(DW111,FIND("|",DW111)-1,1))*(RIGHT(($E$108:$E$115),LEN($E$108:$E$115)-FIND("|",$E$108:$E$115))&lt;&gt;RIGHT(DW111,LEN(DW111)-FIND("|",DW111))))*($D$14)+SUMIFS($D$13,$H$111,"&lt;&gt;0|-",$G111,LEFT(DW111,FIND("·",DW111)-1)),0)</f>
        <v>0</v>
      </c>
      <c r="DZ111" s="141"/>
      <c r="EA111" s="133">
        <f t="array" ref="EA111">IFERROR(SUM(($G$108:$G$115=LEFT(DZ111,FIND("·",DZ111)-1))*(LEFT(($H$108:$H$115),1)=MID(DZ111,FIND("|",DZ111)-1,1))*(RIGHT(($H$108:$H$115),LEN($H$108:$H$115)-FIND("|",$H$108:$H$115))=RIGHT(DZ111,LEN(DZ111)-FIND("|",DZ111)))*($D$15+$D$14))+SUM(($D$108:$D$115=LEFT(DZ111,FIND("·",DZ111)-1))*(LEFT(($E$108:$E$115),1)=MID(DZ111,FIND("|",DZ111)-1,1))*(RIGHT(($E$108:$E$115),LEN($E$108:$E$115)-FIND("|",$E$108:$E$115))=RIGHT(DZ111,LEN(DZ111)-FIND("|",DZ111))))*($D$15+$D$14)+SUM((($G$108:$G$115)=LEFT(DZ111,FIND("·",DZ111)-1))*(LEFT(($H$108:$H$115),1)=MID(DZ111,FIND("|",DZ111)-1,1))*(RIGHT(($H$108:$H$115),LEN($H$108:$H$115)-FIND("|",$H$108:$H$115))&lt;&gt;RIGHT(DZ111,LEN(DZ111)-FIND("|",DZ111))))*$D$14+SUM(($D$108:$D$115=LEFT(DZ111,FIND("·",DZ111)-1))*(LEFT(($E$108:$E$115),1)=MID(DZ111,FIND("|",DZ111)-1,1))*(RIGHT(($E$108:$E$115),LEN($E$108:$E$115)-FIND("|",$E$108:$E$115))&lt;&gt;RIGHT(DZ111,LEN(DZ111)-FIND("|",DZ111))))*($D$14)+SUMIFS($D$13,$H$111,"&lt;&gt;0|-",$G111,LEFT(DZ111,FIND("·",DZ111)-1)),0)</f>
        <v>0</v>
      </c>
      <c r="EC111" s="141"/>
      <c r="ED111" s="133">
        <f t="array" ref="ED111">IFERROR(SUM(($G$108:$G$115=LEFT(EC111,FIND("·",EC111)-1))*(LEFT(($H$108:$H$115),1)=MID(EC111,FIND("|",EC111)-1,1))*(RIGHT(($H$108:$H$115),LEN($H$108:$H$115)-FIND("|",$H$108:$H$115))=RIGHT(EC111,LEN(EC111)-FIND("|",EC111)))*($D$15+$D$14))+SUM(($D$108:$D$115=LEFT(EC111,FIND("·",EC111)-1))*(LEFT(($E$108:$E$115),1)=MID(EC111,FIND("|",EC111)-1,1))*(RIGHT(($E$108:$E$115),LEN($E$108:$E$115)-FIND("|",$E$108:$E$115))=RIGHT(EC111,LEN(EC111)-FIND("|",EC111))))*($D$15+$D$14)+SUM((($G$108:$G$115)=LEFT(EC111,FIND("·",EC111)-1))*(LEFT(($H$108:$H$115),1)=MID(EC111,FIND("|",EC111)-1,1))*(RIGHT(($H$108:$H$115),LEN($H$108:$H$115)-FIND("|",$H$108:$H$115))&lt;&gt;RIGHT(EC111,LEN(EC111)-FIND("|",EC111))))*$D$14+SUM(($D$108:$D$115=LEFT(EC111,FIND("·",EC111)-1))*(LEFT(($E$108:$E$115),1)=MID(EC111,FIND("|",EC111)-1,1))*(RIGHT(($E$108:$E$115),LEN($E$108:$E$115)-FIND("|",$E$108:$E$115))&lt;&gt;RIGHT(EC111,LEN(EC111)-FIND("|",EC111))))*($D$14)+SUMIFS($D$13,$H$111,"&lt;&gt;0|-",$G111,LEFT(EC111,FIND("·",EC111)-1)),0)</f>
        <v>0</v>
      </c>
      <c r="EF111" s="141"/>
      <c r="EG111" s="133">
        <f t="array" ref="EG111">IFERROR(SUM(($G$108:$G$115=LEFT(EF111,FIND("·",EF111)-1))*(LEFT(($H$108:$H$115),1)=MID(EF111,FIND("|",EF111)-1,1))*(RIGHT(($H$108:$H$115),LEN($H$108:$H$115)-FIND("|",$H$108:$H$115))=RIGHT(EF111,LEN(EF111)-FIND("|",EF111)))*($D$15+$D$14))+SUM(($D$108:$D$115=LEFT(EF111,FIND("·",EF111)-1))*(LEFT(($E$108:$E$115),1)=MID(EF111,FIND("|",EF111)-1,1))*(RIGHT(($E$108:$E$115),LEN($E$108:$E$115)-FIND("|",$E$108:$E$115))=RIGHT(EF111,LEN(EF111)-FIND("|",EF111))))*($D$15+$D$14)+SUM((($G$108:$G$115)=LEFT(EF111,FIND("·",EF111)-1))*(LEFT(($H$108:$H$115),1)=MID(EF111,FIND("|",EF111)-1,1))*(RIGHT(($H$108:$H$115),LEN($H$108:$H$115)-FIND("|",$H$108:$H$115))&lt;&gt;RIGHT(EF111,LEN(EF111)-FIND("|",EF111))))*$D$14+SUM(($D$108:$D$115=LEFT(EF111,FIND("·",EF111)-1))*(LEFT(($E$108:$E$115),1)=MID(EF111,FIND("|",EF111)-1,1))*(RIGHT(($E$108:$E$115),LEN($E$108:$E$115)-FIND("|",$E$108:$E$115))&lt;&gt;RIGHT(EF111,LEN(EF111)-FIND("|",EF111))))*($D$14)+SUMIFS($D$13,$H$111,"&lt;&gt;0|-",$G111,LEFT(EF111,FIND("·",EF111)-1)),0)</f>
        <v>0</v>
      </c>
      <c r="EI111" s="141"/>
      <c r="EJ111" s="133">
        <f t="array" ref="EJ111">IFERROR(SUM(($G$108:$G$115=LEFT(EI111,FIND("·",EI111)-1))*(LEFT(($H$108:$H$115),1)=MID(EI111,FIND("|",EI111)-1,1))*(RIGHT(($H$108:$H$115),LEN($H$108:$H$115)-FIND("|",$H$108:$H$115))=RIGHT(EI111,LEN(EI111)-FIND("|",EI111)))*($D$15+$D$14))+SUM(($D$108:$D$115=LEFT(EI111,FIND("·",EI111)-1))*(LEFT(($E$108:$E$115),1)=MID(EI111,FIND("|",EI111)-1,1))*(RIGHT(($E$108:$E$115),LEN($E$108:$E$115)-FIND("|",$E$108:$E$115))=RIGHT(EI111,LEN(EI111)-FIND("|",EI111))))*($D$15+$D$14)+SUM((($G$108:$G$115)=LEFT(EI111,FIND("·",EI111)-1))*(LEFT(($H$108:$H$115),1)=MID(EI111,FIND("|",EI111)-1,1))*(RIGHT(($H$108:$H$115),LEN($H$108:$H$115)-FIND("|",$H$108:$H$115))&lt;&gt;RIGHT(EI111,LEN(EI111)-FIND("|",EI111))))*$D$14+SUM(($D$108:$D$115=LEFT(EI111,FIND("·",EI111)-1))*(LEFT(($E$108:$E$115),1)=MID(EI111,FIND("|",EI111)-1,1))*(RIGHT(($E$108:$E$115),LEN($E$108:$E$115)-FIND("|",$E$108:$E$115))&lt;&gt;RIGHT(EI111,LEN(EI111)-FIND("|",EI111))))*($D$14)+SUMIFS($D$13,$H$111,"&lt;&gt;0|-",$G111,LEFT(EI111,FIND("·",EI111)-1)),0)</f>
        <v>0</v>
      </c>
      <c r="EL111" s="141"/>
      <c r="EM111" s="133">
        <f t="array" ref="EM111">IFERROR(SUM(($G$108:$G$115=LEFT(EL111,FIND("·",EL111)-1))*(LEFT(($H$108:$H$115),1)=MID(EL111,FIND("|",EL111)-1,1))*(RIGHT(($H$108:$H$115),LEN($H$108:$H$115)-FIND("|",$H$108:$H$115))=RIGHT(EL111,LEN(EL111)-FIND("|",EL111)))*($D$15+$D$14))+SUM(($D$108:$D$115=LEFT(EL111,FIND("·",EL111)-1))*(LEFT(($E$108:$E$115),1)=MID(EL111,FIND("|",EL111)-1,1))*(RIGHT(($E$108:$E$115),LEN($E$108:$E$115)-FIND("|",$E$108:$E$115))=RIGHT(EL111,LEN(EL111)-FIND("|",EL111))))*($D$15+$D$14)+SUM((($G$108:$G$115)=LEFT(EL111,FIND("·",EL111)-1))*(LEFT(($H$108:$H$115),1)=MID(EL111,FIND("|",EL111)-1,1))*(RIGHT(($H$108:$H$115),LEN($H$108:$H$115)-FIND("|",$H$108:$H$115))&lt;&gt;RIGHT(EL111,LEN(EL111)-FIND("|",EL111))))*$D$14+SUM(($D$108:$D$115=LEFT(EL111,FIND("·",EL111)-1))*(LEFT(($E$108:$E$115),1)=MID(EL111,FIND("|",EL111)-1,1))*(RIGHT(($E$108:$E$115),LEN($E$108:$E$115)-FIND("|",$E$108:$E$115))&lt;&gt;RIGHT(EL111,LEN(EL111)-FIND("|",EL111))))*($D$14)+SUMIFS($D$13,$H$111,"&lt;&gt;0|-",$G111,LEFT(EL111,FIND("·",EL111)-1)),0)</f>
        <v>0</v>
      </c>
      <c r="EO111" s="141"/>
      <c r="EP111" s="133">
        <f t="array" ref="EP111">IFERROR(SUM(($G$108:$G$115=LEFT(EO111,FIND("·",EO111)-1))*(LEFT(($H$108:$H$115),1)=MID(EO111,FIND("|",EO111)-1,1))*(RIGHT(($H$108:$H$115),LEN($H$108:$H$115)-FIND("|",$H$108:$H$115))=RIGHT(EO111,LEN(EO111)-FIND("|",EO111)))*($D$15+$D$14))+SUM(($D$108:$D$115=LEFT(EO111,FIND("·",EO111)-1))*(LEFT(($E$108:$E$115),1)=MID(EO111,FIND("|",EO111)-1,1))*(RIGHT(($E$108:$E$115),LEN($E$108:$E$115)-FIND("|",$E$108:$E$115))=RIGHT(EO111,LEN(EO111)-FIND("|",EO111))))*($D$15+$D$14)+SUM((($G$108:$G$115)=LEFT(EO111,FIND("·",EO111)-1))*(LEFT(($H$108:$H$115),1)=MID(EO111,FIND("|",EO111)-1,1))*(RIGHT(($H$108:$H$115),LEN($H$108:$H$115)-FIND("|",$H$108:$H$115))&lt;&gt;RIGHT(EO111,LEN(EO111)-FIND("|",EO111))))*$D$14+SUM(($D$108:$D$115=LEFT(EO111,FIND("·",EO111)-1))*(LEFT(($E$108:$E$115),1)=MID(EO111,FIND("|",EO111)-1,1))*(RIGHT(($E$108:$E$115),LEN($E$108:$E$115)-FIND("|",$E$108:$E$115))&lt;&gt;RIGHT(EO111,LEN(EO111)-FIND("|",EO111))))*($D$14)+SUMIFS($D$13,$H$111,"&lt;&gt;0|-",$G111,LEFT(EO111,FIND("·",EO111)-1)),0)</f>
        <v>0</v>
      </c>
      <c r="ER111" s="141"/>
      <c r="ES111" s="133">
        <f t="array" ref="ES111">IFERROR(SUM(($G$108:$G$115=LEFT(ER111,FIND("·",ER111)-1))*(LEFT(($H$108:$H$115),1)=MID(ER111,FIND("|",ER111)-1,1))*(RIGHT(($H$108:$H$115),LEN($H$108:$H$115)-FIND("|",$H$108:$H$115))=RIGHT(ER111,LEN(ER111)-FIND("|",ER111)))*($D$15+$D$14))+SUM(($D$108:$D$115=LEFT(ER111,FIND("·",ER111)-1))*(LEFT(($E$108:$E$115),1)=MID(ER111,FIND("|",ER111)-1,1))*(RIGHT(($E$108:$E$115),LEN($E$108:$E$115)-FIND("|",$E$108:$E$115))=RIGHT(ER111,LEN(ER111)-FIND("|",ER111))))*($D$15+$D$14)+SUM((($G$108:$G$115)=LEFT(ER111,FIND("·",ER111)-1))*(LEFT(($H$108:$H$115),1)=MID(ER111,FIND("|",ER111)-1,1))*(RIGHT(($H$108:$H$115),LEN($H$108:$H$115)-FIND("|",$H$108:$H$115))&lt;&gt;RIGHT(ER111,LEN(ER111)-FIND("|",ER111))))*$D$14+SUM(($D$108:$D$115=LEFT(ER111,FIND("·",ER111)-1))*(LEFT(($E$108:$E$115),1)=MID(ER111,FIND("|",ER111)-1,1))*(RIGHT(($E$108:$E$115),LEN($E$108:$E$115)-FIND("|",$E$108:$E$115))&lt;&gt;RIGHT(ER111,LEN(ER111)-FIND("|",ER111))))*($D$14)+SUMIFS($D$13,$H$111,"&lt;&gt;0|-",$G111,LEFT(ER111,FIND("·",ER111)-1)),0)</f>
        <v>0</v>
      </c>
      <c r="EU111" s="141"/>
      <c r="EV111" s="133">
        <f t="array" ref="EV111">IFERROR(SUM(($G$108:$G$115=LEFT(EU111,FIND("·",EU111)-1))*(LEFT(($H$108:$H$115),1)=MID(EU111,FIND("|",EU111)-1,1))*(RIGHT(($H$108:$H$115),LEN($H$108:$H$115)-FIND("|",$H$108:$H$115))=RIGHT(EU111,LEN(EU111)-FIND("|",EU111)))*($D$15+$D$14))+SUM(($D$108:$D$115=LEFT(EU111,FIND("·",EU111)-1))*(LEFT(($E$108:$E$115),1)=MID(EU111,FIND("|",EU111)-1,1))*(RIGHT(($E$108:$E$115),LEN($E$108:$E$115)-FIND("|",$E$108:$E$115))=RIGHT(EU111,LEN(EU111)-FIND("|",EU111))))*($D$15+$D$14)+SUM((($G$108:$G$115)=LEFT(EU111,FIND("·",EU111)-1))*(LEFT(($H$108:$H$115),1)=MID(EU111,FIND("|",EU111)-1,1))*(RIGHT(($H$108:$H$115),LEN($H$108:$H$115)-FIND("|",$H$108:$H$115))&lt;&gt;RIGHT(EU111,LEN(EU111)-FIND("|",EU111))))*$D$14+SUM(($D$108:$D$115=LEFT(EU111,FIND("·",EU111)-1))*(LEFT(($E$108:$E$115),1)=MID(EU111,FIND("|",EU111)-1,1))*(RIGHT(($E$108:$E$115),LEN($E$108:$E$115)-FIND("|",$E$108:$E$115))&lt;&gt;RIGHT(EU111,LEN(EU111)-FIND("|",EU111))))*($D$14)+SUMIFS($D$13,$H$111,"&lt;&gt;0|-",$G111,LEFT(EU111,FIND("·",EU111)-1)),0)</f>
        <v>0</v>
      </c>
      <c r="EX111" s="141"/>
      <c r="EY111" s="133">
        <f t="array" ref="EY111">IFERROR(SUM(($G$108:$G$115=LEFT(EX111,FIND("·",EX111)-1))*(LEFT(($H$108:$H$115),1)=MID(EX111,FIND("|",EX111)-1,1))*(RIGHT(($H$108:$H$115),LEN($H$108:$H$115)-FIND("|",$H$108:$H$115))=RIGHT(EX111,LEN(EX111)-FIND("|",EX111)))*($D$15+$D$14))+SUM(($D$108:$D$115=LEFT(EX111,FIND("·",EX111)-1))*(LEFT(($E$108:$E$115),1)=MID(EX111,FIND("|",EX111)-1,1))*(RIGHT(($E$108:$E$115),LEN($E$108:$E$115)-FIND("|",$E$108:$E$115))=RIGHT(EX111,LEN(EX111)-FIND("|",EX111))))*($D$15+$D$14)+SUM((($G$108:$G$115)=LEFT(EX111,FIND("·",EX111)-1))*(LEFT(($H$108:$H$115),1)=MID(EX111,FIND("|",EX111)-1,1))*(RIGHT(($H$108:$H$115),LEN($H$108:$H$115)-FIND("|",$H$108:$H$115))&lt;&gt;RIGHT(EX111,LEN(EX111)-FIND("|",EX111))))*$D$14+SUM(($D$108:$D$115=LEFT(EX111,FIND("·",EX111)-1))*(LEFT(($E$108:$E$115),1)=MID(EX111,FIND("|",EX111)-1,1))*(RIGHT(($E$108:$E$115),LEN($E$108:$E$115)-FIND("|",$E$108:$E$115))&lt;&gt;RIGHT(EX111,LEN(EX111)-FIND("|",EX111))))*($D$14)+SUMIFS($D$13,$H$111,"&lt;&gt;0|-",$G111,LEFT(EX111,FIND("·",EX111)-1)),0)</f>
        <v>0</v>
      </c>
      <c r="FA111" s="141"/>
      <c r="FB111" s="133">
        <f t="array" ref="FB111">IFERROR(SUM(($G$108:$G$115=LEFT(FA111,FIND("·",FA111)-1))*(LEFT(($H$108:$H$115),1)=MID(FA111,FIND("|",FA111)-1,1))*(RIGHT(($H$108:$H$115),LEN($H$108:$H$115)-FIND("|",$H$108:$H$115))=RIGHT(FA111,LEN(FA111)-FIND("|",FA111)))*($D$15+$D$14))+SUM(($D$108:$D$115=LEFT(FA111,FIND("·",FA111)-1))*(LEFT(($E$108:$E$115),1)=MID(FA111,FIND("|",FA111)-1,1))*(RIGHT(($E$108:$E$115),LEN($E$108:$E$115)-FIND("|",$E$108:$E$115))=RIGHT(FA111,LEN(FA111)-FIND("|",FA111))))*($D$15+$D$14)+SUM((($G$108:$G$115)=LEFT(FA111,FIND("·",FA111)-1))*(LEFT(($H$108:$H$115),1)=MID(FA111,FIND("|",FA111)-1,1))*(RIGHT(($H$108:$H$115),LEN($H$108:$H$115)-FIND("|",$H$108:$H$115))&lt;&gt;RIGHT(FA111,LEN(FA111)-FIND("|",FA111))))*$D$14+SUM(($D$108:$D$115=LEFT(FA111,FIND("·",FA111)-1))*(LEFT(($E$108:$E$115),1)=MID(FA111,FIND("|",FA111)-1,1))*(RIGHT(($E$108:$E$115),LEN($E$108:$E$115)-FIND("|",$E$108:$E$115))&lt;&gt;RIGHT(FA111,LEN(FA111)-FIND("|",FA111))))*($D$14)+SUMIFS($D$13,$H$111,"&lt;&gt;0|-",$G111,LEFT(FA111,FIND("·",FA111)-1)),0)</f>
        <v>0</v>
      </c>
    </row>
    <row r="112" spans="2:159" s="73" customFormat="1" x14ac:dyDescent="0.3">
      <c r="B112" s="157"/>
      <c r="C112" s="157"/>
      <c r="D112" s="75" t="str">
        <f>CONCATENATE(Resultados!K68,"-",Resultados!F68)</f>
        <v>2F-1E</v>
      </c>
      <c r="E112" s="75" t="str">
        <f>CONCATENATE(IF(Resultados!H68&gt;Resultados!I68,2,IF(Resultados!H68&lt;Resultados!I68,1,IF(AND(Resultados!H68=Resultados!I68,Resultados!H68&lt;&gt;"",Resultados!I68&lt;&gt;""),"X",0))),"|",Resultados!I68,"-",Resultados!H68)</f>
        <v>0|-</v>
      </c>
      <c r="F112" s="623"/>
      <c r="G112" s="166" t="str">
        <f>CONCATENATE(Resultados!F68,"-",Resultados!K68)</f>
        <v>1E-2F</v>
      </c>
      <c r="H112" s="167" t="str">
        <f>CONCATENATE(IF(Resultados!H68&gt;Resultados!I68,1,IF(Resultados!H68&lt;Resultados!I68,2,IF(AND(Resultados!H68=Resultados!I68,Resultados!H68&lt;&gt;"",Resultados!I68&lt;&gt;""),"X",0))),"|",Resultados!H68,"-",Resultados!I68)</f>
        <v>0|-</v>
      </c>
      <c r="J112" s="146"/>
      <c r="K112" s="145">
        <f t="array" ref="K112">IFERROR(SUM(($G$108:$G$115=LEFT(J112,FIND("·",J112)-1))*(LEFT(($H$108:$H$115),1)=MID(J112,FIND("|",J112)-1,1))*(RIGHT(($H$108:$H$115),LEN($H$108:$H$115)-FIND("|",$H$108:$H$115))=RIGHT(J112,LEN(J112)-FIND("|",J112)))*($D$15+$D$14))+SUM(($D$108:$D$115=LEFT(J112,FIND("·",J112)-1))*(LEFT(($E$108:$E$115),1)=MID(J112,FIND("|",J112)-1,1))*(RIGHT(($E$108:$E$115),LEN($E$108:$E$115)-FIND("|",$E$108:$E$115))=RIGHT(J112,LEN(J112)-FIND("|",J112))))*($D$15+$D$14)+SUM((($G$108:$G$115)=LEFT(J112,FIND("·",J112)-1))*(LEFT(($H$108:$H$115),1)=MID(J112,FIND("|",J112)-1,1))*(RIGHT(($H$108:$H$115),LEN($H$108:$H$115)-FIND("|",$H$108:$H$115))&lt;&gt;RIGHT(J112,LEN(J112)-FIND("|",J112))))*$D$14+SUM(($D$108:$D$115=LEFT(J112,FIND("·",J112)-1))*(LEFT(($E$108:$E$115),1)=MID(J112,FIND("|",J112)-1,1))*(RIGHT(($E$108:$E$115),LEN($E$108:$E$115)-FIND("|",$E$108:$E$115))&lt;&gt;RIGHT(J112,LEN(J112)-FIND("|",J112))))*($D$14)+SUMIFS($D$13,$H$112,"&lt;&gt;0|-",$G112,LEFT(J112,FIND("·",J112)-1)),0)</f>
        <v>0</v>
      </c>
      <c r="M112" s="141"/>
      <c r="N112" s="133">
        <f t="array" ref="N112">IFERROR(SUM(($G$108:$G$115=LEFT(M112,FIND("·",M112)-1))*(LEFT(($H$108:$H$115),1)=MID(M112,FIND("|",M112)-1,1))*(RIGHT(($H$108:$H$115),LEN($H$108:$H$115)-FIND("|",$H$108:$H$115))=RIGHT(M112,LEN(M112)-FIND("|",M112)))*($D$15+$D$14))+SUM(($D$108:$D$115=LEFT(M112,FIND("·",M112)-1))*(LEFT(($E$108:$E$115),1)=MID(M112,FIND("|",M112)-1,1))*(RIGHT(($E$108:$E$115),LEN($E$108:$E$115)-FIND("|",$E$108:$E$115))=RIGHT(M112,LEN(M112)-FIND("|",M112))))*($D$15+$D$14)+SUM((($G$108:$G$115)=LEFT(M112,FIND("·",M112)-1))*(LEFT(($H$108:$H$115),1)=MID(M112,FIND("|",M112)-1,1))*(RIGHT(($H$108:$H$115),LEN($H$108:$H$115)-FIND("|",$H$108:$H$115))&lt;&gt;RIGHT(M112,LEN(M112)-FIND("|",M112))))*$D$14+SUM(($D$108:$D$115=LEFT(M112,FIND("·",M112)-1))*(LEFT(($E$108:$E$115),1)=MID(M112,FIND("|",M112)-1,1))*(RIGHT(($E$108:$E$115),LEN($E$108:$E$115)-FIND("|",$E$108:$E$115))&lt;&gt;RIGHT(M112,LEN(M112)-FIND("|",M112))))*($D$14)+SUMIFS($D$13,$H$112,"&lt;&gt;0|-",$G112,LEFT(M112,FIND("·",M112)-1)),0)</f>
        <v>0</v>
      </c>
      <c r="P112" s="141"/>
      <c r="Q112" s="133">
        <f t="array" ref="Q112">IFERROR(SUM(($G$108:$G$115=LEFT(P112,FIND("·",P112)-1))*(LEFT(($H$108:$H$115),1)=MID(P112,FIND("|",P112)-1,1))*(RIGHT(($H$108:$H$115),LEN($H$108:$H$115)-FIND("|",$H$108:$H$115))=RIGHT(P112,LEN(P112)-FIND("|",P112)))*($D$15+$D$14))+SUM(($D$108:$D$115=LEFT(P112,FIND("·",P112)-1))*(LEFT(($E$108:$E$115),1)=MID(P112,FIND("|",P112)-1,1))*(RIGHT(($E$108:$E$115),LEN($E$108:$E$115)-FIND("|",$E$108:$E$115))=RIGHT(P112,LEN(P112)-FIND("|",P112))))*($D$15+$D$14)+SUM((($G$108:$G$115)=LEFT(P112,FIND("·",P112)-1))*(LEFT(($H$108:$H$115),1)=MID(P112,FIND("|",P112)-1,1))*(RIGHT(($H$108:$H$115),LEN($H$108:$H$115)-FIND("|",$H$108:$H$115))&lt;&gt;RIGHT(P112,LEN(P112)-FIND("|",P112))))*$D$14+SUM(($D$108:$D$115=LEFT(P112,FIND("·",P112)-1))*(LEFT(($E$108:$E$115),1)=MID(P112,FIND("|",P112)-1,1))*(RIGHT(($E$108:$E$115),LEN($E$108:$E$115)-FIND("|",$E$108:$E$115))&lt;&gt;RIGHT(P112,LEN(P112)-FIND("|",P112))))*($D$14)+SUMIFS($D$13,$H$112,"&lt;&gt;0|-",$G112,LEFT(P112,FIND("·",P112)-1)),0)</f>
        <v>0</v>
      </c>
      <c r="S112" s="141"/>
      <c r="T112" s="133">
        <f t="array" ref="T112">IFERROR(SUM(($G$108:$G$115=LEFT(S112,FIND("·",S112)-1))*(LEFT(($H$108:$H$115),1)=MID(S112,FIND("|",S112)-1,1))*(RIGHT(($H$108:$H$115),LEN($H$108:$H$115)-FIND("|",$H$108:$H$115))=RIGHT(S112,LEN(S112)-FIND("|",S112)))*($D$15+$D$14))+SUM(($D$108:$D$115=LEFT(S112,FIND("·",S112)-1))*(LEFT(($E$108:$E$115),1)=MID(S112,FIND("|",S112)-1,1))*(RIGHT(($E$108:$E$115),LEN($E$108:$E$115)-FIND("|",$E$108:$E$115))=RIGHT(S112,LEN(S112)-FIND("|",S112))))*($D$15+$D$14)+SUM((($G$108:$G$115)=LEFT(S112,FIND("·",S112)-1))*(LEFT(($H$108:$H$115),1)=MID(S112,FIND("|",S112)-1,1))*(RIGHT(($H$108:$H$115),LEN($H$108:$H$115)-FIND("|",$H$108:$H$115))&lt;&gt;RIGHT(S112,LEN(S112)-FIND("|",S112))))*$D$14+SUM(($D$108:$D$115=LEFT(S112,FIND("·",S112)-1))*(LEFT(($E$108:$E$115),1)=MID(S112,FIND("|",S112)-1,1))*(RIGHT(($E$108:$E$115),LEN($E$108:$E$115)-FIND("|",$E$108:$E$115))&lt;&gt;RIGHT(S112,LEN(S112)-FIND("|",S112))))*($D$14)+SUMIFS($D$13,$H$112,"&lt;&gt;0|-",$G112,LEFT(S112,FIND("·",S112)-1)),0)</f>
        <v>0</v>
      </c>
      <c r="V112" s="141"/>
      <c r="W112" s="133">
        <f t="array" ref="W112">IFERROR(SUM(($G$108:$G$115=LEFT(V112,FIND("·",V112)-1))*(LEFT(($H$108:$H$115),1)=MID(V112,FIND("|",V112)-1,1))*(RIGHT(($H$108:$H$115),LEN($H$108:$H$115)-FIND("|",$H$108:$H$115))=RIGHT(V112,LEN(V112)-FIND("|",V112)))*($D$15+$D$14))+SUM(($D$108:$D$115=LEFT(V112,FIND("·",V112)-1))*(LEFT(($E$108:$E$115),1)=MID(V112,FIND("|",V112)-1,1))*(RIGHT(($E$108:$E$115),LEN($E$108:$E$115)-FIND("|",$E$108:$E$115))=RIGHT(V112,LEN(V112)-FIND("|",V112))))*($D$15+$D$14)+SUM((($G$108:$G$115)=LEFT(V112,FIND("·",V112)-1))*(LEFT(($H$108:$H$115),1)=MID(V112,FIND("|",V112)-1,1))*(RIGHT(($H$108:$H$115),LEN($H$108:$H$115)-FIND("|",$H$108:$H$115))&lt;&gt;RIGHT(V112,LEN(V112)-FIND("|",V112))))*$D$14+SUM(($D$108:$D$115=LEFT(V112,FIND("·",V112)-1))*(LEFT(($E$108:$E$115),1)=MID(V112,FIND("|",V112)-1,1))*(RIGHT(($E$108:$E$115),LEN($E$108:$E$115)-FIND("|",$E$108:$E$115))&lt;&gt;RIGHT(V112,LEN(V112)-FIND("|",V112))))*($D$14)+SUMIFS($D$13,$H$112,"&lt;&gt;0|-",$G112,LEFT(V112,FIND("·",V112)-1)),0)</f>
        <v>0</v>
      </c>
      <c r="Y112" s="141"/>
      <c r="Z112" s="133">
        <f t="array" ref="Z112">IFERROR(SUM(($G$108:$G$115=LEFT(Y112,FIND("·",Y112)-1))*(LEFT(($H$108:$H$115),1)=MID(Y112,FIND("|",Y112)-1,1))*(RIGHT(($H$108:$H$115),LEN($H$108:$H$115)-FIND("|",$H$108:$H$115))=RIGHT(Y112,LEN(Y112)-FIND("|",Y112)))*($D$15+$D$14))+SUM(($D$108:$D$115=LEFT(Y112,FIND("·",Y112)-1))*(LEFT(($E$108:$E$115),1)=MID(Y112,FIND("|",Y112)-1,1))*(RIGHT(($E$108:$E$115),LEN($E$108:$E$115)-FIND("|",$E$108:$E$115))=RIGHT(Y112,LEN(Y112)-FIND("|",Y112))))*($D$15+$D$14)+SUM((($G$108:$G$115)=LEFT(Y112,FIND("·",Y112)-1))*(LEFT(($H$108:$H$115),1)=MID(Y112,FIND("|",Y112)-1,1))*(RIGHT(($H$108:$H$115),LEN($H$108:$H$115)-FIND("|",$H$108:$H$115))&lt;&gt;RIGHT(Y112,LEN(Y112)-FIND("|",Y112))))*$D$14+SUM(($D$108:$D$115=LEFT(Y112,FIND("·",Y112)-1))*(LEFT(($E$108:$E$115),1)=MID(Y112,FIND("|",Y112)-1,1))*(RIGHT(($E$108:$E$115),LEN($E$108:$E$115)-FIND("|",$E$108:$E$115))&lt;&gt;RIGHT(Y112,LEN(Y112)-FIND("|",Y112))))*($D$14)+SUMIFS($D$13,$H$112,"&lt;&gt;0|-",$G112,LEFT(Y112,FIND("·",Y112)-1)),0)</f>
        <v>0</v>
      </c>
      <c r="AB112" s="141"/>
      <c r="AC112" s="133">
        <f t="array" ref="AC112">IFERROR(SUM(($G$108:$G$115=LEFT(AB112,FIND("·",AB112)-1))*(LEFT(($H$108:$H$115),1)=MID(AB112,FIND("|",AB112)-1,1))*(RIGHT(($H$108:$H$115),LEN($H$108:$H$115)-FIND("|",$H$108:$H$115))=RIGHT(AB112,LEN(AB112)-FIND("|",AB112)))*($D$15+$D$14))+SUM(($D$108:$D$115=LEFT(AB112,FIND("·",AB112)-1))*(LEFT(($E$108:$E$115),1)=MID(AB112,FIND("|",AB112)-1,1))*(RIGHT(($E$108:$E$115),LEN($E$108:$E$115)-FIND("|",$E$108:$E$115))=RIGHT(AB112,LEN(AB112)-FIND("|",AB112))))*($D$15+$D$14)+SUM((($G$108:$G$115)=LEFT(AB112,FIND("·",AB112)-1))*(LEFT(($H$108:$H$115),1)=MID(AB112,FIND("|",AB112)-1,1))*(RIGHT(($H$108:$H$115),LEN($H$108:$H$115)-FIND("|",$H$108:$H$115))&lt;&gt;RIGHT(AB112,LEN(AB112)-FIND("|",AB112))))*$D$14+SUM(($D$108:$D$115=LEFT(AB112,FIND("·",AB112)-1))*(LEFT(($E$108:$E$115),1)=MID(AB112,FIND("|",AB112)-1,1))*(RIGHT(($E$108:$E$115),LEN($E$108:$E$115)-FIND("|",$E$108:$E$115))&lt;&gt;RIGHT(AB112,LEN(AB112)-FIND("|",AB112))))*($D$14)+SUMIFS($D$13,$H$112,"&lt;&gt;0|-",$G112,LEFT(AB112,FIND("·",AB112)-1)),0)</f>
        <v>0</v>
      </c>
      <c r="AE112" s="141"/>
      <c r="AF112" s="133">
        <f t="array" ref="AF112">IFERROR(SUM(($G$108:$G$115=LEFT(AE112,FIND("·",AE112)-1))*(LEFT(($H$108:$H$115),1)=MID(AE112,FIND("|",AE112)-1,1))*(RIGHT(($H$108:$H$115),LEN($H$108:$H$115)-FIND("|",$H$108:$H$115))=RIGHT(AE112,LEN(AE112)-FIND("|",AE112)))*($D$15+$D$14))+SUM(($D$108:$D$115=LEFT(AE112,FIND("·",AE112)-1))*(LEFT(($E$108:$E$115),1)=MID(AE112,FIND("|",AE112)-1,1))*(RIGHT(($E$108:$E$115),LEN($E$108:$E$115)-FIND("|",$E$108:$E$115))=RIGHT(AE112,LEN(AE112)-FIND("|",AE112))))*($D$15+$D$14)+SUM((($G$108:$G$115)=LEFT(AE112,FIND("·",AE112)-1))*(LEFT(($H$108:$H$115),1)=MID(AE112,FIND("|",AE112)-1,1))*(RIGHT(($H$108:$H$115),LEN($H$108:$H$115)-FIND("|",$H$108:$H$115))&lt;&gt;RIGHT(AE112,LEN(AE112)-FIND("|",AE112))))*$D$14+SUM(($D$108:$D$115=LEFT(AE112,FIND("·",AE112)-1))*(LEFT(($E$108:$E$115),1)=MID(AE112,FIND("|",AE112)-1,1))*(RIGHT(($E$108:$E$115),LEN($E$108:$E$115)-FIND("|",$E$108:$E$115))&lt;&gt;RIGHT(AE112,LEN(AE112)-FIND("|",AE112))))*($D$14)+SUMIFS($D$13,$H$112,"&lt;&gt;0|-",$G112,LEFT(AE112,FIND("·",AE112)-1)),0)</f>
        <v>0</v>
      </c>
      <c r="AH112" s="141"/>
      <c r="AI112" s="133">
        <f t="array" ref="AI112">IFERROR(SUM(($G$108:$G$115=LEFT(AH112,FIND("·",AH112)-1))*(LEFT(($H$108:$H$115),1)=MID(AH112,FIND("|",AH112)-1,1))*(RIGHT(($H$108:$H$115),LEN($H$108:$H$115)-FIND("|",$H$108:$H$115))=RIGHT(AH112,LEN(AH112)-FIND("|",AH112)))*($D$15+$D$14))+SUM(($D$108:$D$115=LEFT(AH112,FIND("·",AH112)-1))*(LEFT(($E$108:$E$115),1)=MID(AH112,FIND("|",AH112)-1,1))*(RIGHT(($E$108:$E$115),LEN($E$108:$E$115)-FIND("|",$E$108:$E$115))=RIGHT(AH112,LEN(AH112)-FIND("|",AH112))))*($D$15+$D$14)+SUM((($G$108:$G$115)=LEFT(AH112,FIND("·",AH112)-1))*(LEFT(($H$108:$H$115),1)=MID(AH112,FIND("|",AH112)-1,1))*(RIGHT(($H$108:$H$115),LEN($H$108:$H$115)-FIND("|",$H$108:$H$115))&lt;&gt;RIGHT(AH112,LEN(AH112)-FIND("|",AH112))))*$D$14+SUM(($D$108:$D$115=LEFT(AH112,FIND("·",AH112)-1))*(LEFT(($E$108:$E$115),1)=MID(AH112,FIND("|",AH112)-1,1))*(RIGHT(($E$108:$E$115),LEN($E$108:$E$115)-FIND("|",$E$108:$E$115))&lt;&gt;RIGHT(AH112,LEN(AH112)-FIND("|",AH112))))*($D$14)+SUMIFS($D$13,$H$112,"&lt;&gt;0|-",$G112,LEFT(AH112,FIND("·",AH112)-1)),0)</f>
        <v>0</v>
      </c>
      <c r="AK112" s="141"/>
      <c r="AL112" s="133">
        <f t="array" ref="AL112">IFERROR(SUM(($G$108:$G$115=LEFT(AK112,FIND("·",AK112)-1))*(LEFT(($H$108:$H$115),1)=MID(AK112,FIND("|",AK112)-1,1))*(RIGHT(($H$108:$H$115),LEN($H$108:$H$115)-FIND("|",$H$108:$H$115))=RIGHT(AK112,LEN(AK112)-FIND("|",AK112)))*($D$15+$D$14))+SUM(($D$108:$D$115=LEFT(AK112,FIND("·",AK112)-1))*(LEFT(($E$108:$E$115),1)=MID(AK112,FIND("|",AK112)-1,1))*(RIGHT(($E$108:$E$115),LEN($E$108:$E$115)-FIND("|",$E$108:$E$115))=RIGHT(AK112,LEN(AK112)-FIND("|",AK112))))*($D$15+$D$14)+SUM((($G$108:$G$115)=LEFT(AK112,FIND("·",AK112)-1))*(LEFT(($H$108:$H$115),1)=MID(AK112,FIND("|",AK112)-1,1))*(RIGHT(($H$108:$H$115),LEN($H$108:$H$115)-FIND("|",$H$108:$H$115))&lt;&gt;RIGHT(AK112,LEN(AK112)-FIND("|",AK112))))*$D$14+SUM(($D$108:$D$115=LEFT(AK112,FIND("·",AK112)-1))*(LEFT(($E$108:$E$115),1)=MID(AK112,FIND("|",AK112)-1,1))*(RIGHT(($E$108:$E$115),LEN($E$108:$E$115)-FIND("|",$E$108:$E$115))&lt;&gt;RIGHT(AK112,LEN(AK112)-FIND("|",AK112))))*($D$14)+SUMIFS($D$13,$H$112,"&lt;&gt;0|-",$G112,LEFT(AK112,FIND("·",AK112)-1)),0)</f>
        <v>0</v>
      </c>
      <c r="AN112" s="141"/>
      <c r="AO112" s="133">
        <f t="array" ref="AO112">IFERROR(SUM(($G$108:$G$115=LEFT(AN112,FIND("·",AN112)-1))*(LEFT(($H$108:$H$115),1)=MID(AN112,FIND("|",AN112)-1,1))*(RIGHT(($H$108:$H$115),LEN($H$108:$H$115)-FIND("|",$H$108:$H$115))=RIGHT(AN112,LEN(AN112)-FIND("|",AN112)))*($D$15+$D$14))+SUM(($D$108:$D$115=LEFT(AN112,FIND("·",AN112)-1))*(LEFT(($E$108:$E$115),1)=MID(AN112,FIND("|",AN112)-1,1))*(RIGHT(($E$108:$E$115),LEN($E$108:$E$115)-FIND("|",$E$108:$E$115))=RIGHT(AN112,LEN(AN112)-FIND("|",AN112))))*($D$15+$D$14)+SUM((($G$108:$G$115)=LEFT(AN112,FIND("·",AN112)-1))*(LEFT(($H$108:$H$115),1)=MID(AN112,FIND("|",AN112)-1,1))*(RIGHT(($H$108:$H$115),LEN($H$108:$H$115)-FIND("|",$H$108:$H$115))&lt;&gt;RIGHT(AN112,LEN(AN112)-FIND("|",AN112))))*$D$14+SUM(($D$108:$D$115=LEFT(AN112,FIND("·",AN112)-1))*(LEFT(($E$108:$E$115),1)=MID(AN112,FIND("|",AN112)-1,1))*(RIGHT(($E$108:$E$115),LEN($E$108:$E$115)-FIND("|",$E$108:$E$115))&lt;&gt;RIGHT(AN112,LEN(AN112)-FIND("|",AN112))))*($D$14)+SUMIFS($D$13,$H$112,"&lt;&gt;0|-",$G112,LEFT(AN112,FIND("·",AN112)-1)),0)</f>
        <v>0</v>
      </c>
      <c r="AQ112" s="141"/>
      <c r="AR112" s="133">
        <f t="array" ref="AR112">IFERROR(SUM(($G$108:$G$115=LEFT(AQ112,FIND("·",AQ112)-1))*(LEFT(($H$108:$H$115),1)=MID(AQ112,FIND("|",AQ112)-1,1))*(RIGHT(($H$108:$H$115),LEN($H$108:$H$115)-FIND("|",$H$108:$H$115))=RIGHT(AQ112,LEN(AQ112)-FIND("|",AQ112)))*($D$15+$D$14))+SUM(($D$108:$D$115=LEFT(AQ112,FIND("·",AQ112)-1))*(LEFT(($E$108:$E$115),1)=MID(AQ112,FIND("|",AQ112)-1,1))*(RIGHT(($E$108:$E$115),LEN($E$108:$E$115)-FIND("|",$E$108:$E$115))=RIGHT(AQ112,LEN(AQ112)-FIND("|",AQ112))))*($D$15+$D$14)+SUM((($G$108:$G$115)=LEFT(AQ112,FIND("·",AQ112)-1))*(LEFT(($H$108:$H$115),1)=MID(AQ112,FIND("|",AQ112)-1,1))*(RIGHT(($H$108:$H$115),LEN($H$108:$H$115)-FIND("|",$H$108:$H$115))&lt;&gt;RIGHT(AQ112,LEN(AQ112)-FIND("|",AQ112))))*$D$14+SUM(($D$108:$D$115=LEFT(AQ112,FIND("·",AQ112)-1))*(LEFT(($E$108:$E$115),1)=MID(AQ112,FIND("|",AQ112)-1,1))*(RIGHT(($E$108:$E$115),LEN($E$108:$E$115)-FIND("|",$E$108:$E$115))&lt;&gt;RIGHT(AQ112,LEN(AQ112)-FIND("|",AQ112))))*($D$14)+SUMIFS($D$13,$H$112,"&lt;&gt;0|-",$G112,LEFT(AQ112,FIND("·",AQ112)-1)),0)</f>
        <v>0</v>
      </c>
      <c r="AT112" s="141"/>
      <c r="AU112" s="133">
        <f t="array" ref="AU112">IFERROR(SUM(($G$108:$G$115=LEFT(AT112,FIND("·",AT112)-1))*(LEFT(($H$108:$H$115),1)=MID(AT112,FIND("|",AT112)-1,1))*(RIGHT(($H$108:$H$115),LEN($H$108:$H$115)-FIND("|",$H$108:$H$115))=RIGHT(AT112,LEN(AT112)-FIND("|",AT112)))*($D$15+$D$14))+SUM(($D$108:$D$115=LEFT(AT112,FIND("·",AT112)-1))*(LEFT(($E$108:$E$115),1)=MID(AT112,FIND("|",AT112)-1,1))*(RIGHT(($E$108:$E$115),LEN($E$108:$E$115)-FIND("|",$E$108:$E$115))=RIGHT(AT112,LEN(AT112)-FIND("|",AT112))))*($D$15+$D$14)+SUM((($G$108:$G$115)=LEFT(AT112,FIND("·",AT112)-1))*(LEFT(($H$108:$H$115),1)=MID(AT112,FIND("|",AT112)-1,1))*(RIGHT(($H$108:$H$115),LEN($H$108:$H$115)-FIND("|",$H$108:$H$115))&lt;&gt;RIGHT(AT112,LEN(AT112)-FIND("|",AT112))))*$D$14+SUM(($D$108:$D$115=LEFT(AT112,FIND("·",AT112)-1))*(LEFT(($E$108:$E$115),1)=MID(AT112,FIND("|",AT112)-1,1))*(RIGHT(($E$108:$E$115),LEN($E$108:$E$115)-FIND("|",$E$108:$E$115))&lt;&gt;RIGHT(AT112,LEN(AT112)-FIND("|",AT112))))*($D$14)+SUMIFS($D$13,$H$112,"&lt;&gt;0|-",$G112,LEFT(AT112,FIND("·",AT112)-1)),0)</f>
        <v>0</v>
      </c>
      <c r="AW112" s="141"/>
      <c r="AX112" s="133">
        <f t="array" ref="AX112">IFERROR(SUM(($G$108:$G$115=LEFT(AW112,FIND("·",AW112)-1))*(LEFT(($H$108:$H$115),1)=MID(AW112,FIND("|",AW112)-1,1))*(RIGHT(($H$108:$H$115),LEN($H$108:$H$115)-FIND("|",$H$108:$H$115))=RIGHT(AW112,LEN(AW112)-FIND("|",AW112)))*($D$15+$D$14))+SUM(($D$108:$D$115=LEFT(AW112,FIND("·",AW112)-1))*(LEFT(($E$108:$E$115),1)=MID(AW112,FIND("|",AW112)-1,1))*(RIGHT(($E$108:$E$115),LEN($E$108:$E$115)-FIND("|",$E$108:$E$115))=RIGHT(AW112,LEN(AW112)-FIND("|",AW112))))*($D$15+$D$14)+SUM((($G$108:$G$115)=LEFT(AW112,FIND("·",AW112)-1))*(LEFT(($H$108:$H$115),1)=MID(AW112,FIND("|",AW112)-1,1))*(RIGHT(($H$108:$H$115),LEN($H$108:$H$115)-FIND("|",$H$108:$H$115))&lt;&gt;RIGHT(AW112,LEN(AW112)-FIND("|",AW112))))*$D$14+SUM(($D$108:$D$115=LEFT(AW112,FIND("·",AW112)-1))*(LEFT(($E$108:$E$115),1)=MID(AW112,FIND("|",AW112)-1,1))*(RIGHT(($E$108:$E$115),LEN($E$108:$E$115)-FIND("|",$E$108:$E$115))&lt;&gt;RIGHT(AW112,LEN(AW112)-FIND("|",AW112))))*($D$14)+SUMIFS($D$13,$H$112,"&lt;&gt;0|-",$G112,LEFT(AW112,FIND("·",AW112)-1)),0)</f>
        <v>0</v>
      </c>
      <c r="AZ112" s="141"/>
      <c r="BA112" s="133">
        <f t="array" ref="BA112">IFERROR(SUM(($G$108:$G$115=LEFT(AZ112,FIND("·",AZ112)-1))*(LEFT(($H$108:$H$115),1)=MID(AZ112,FIND("|",AZ112)-1,1))*(RIGHT(($H$108:$H$115),LEN($H$108:$H$115)-FIND("|",$H$108:$H$115))=RIGHT(AZ112,LEN(AZ112)-FIND("|",AZ112)))*($D$15+$D$14))+SUM(($D$108:$D$115=LEFT(AZ112,FIND("·",AZ112)-1))*(LEFT(($E$108:$E$115),1)=MID(AZ112,FIND("|",AZ112)-1,1))*(RIGHT(($E$108:$E$115),LEN($E$108:$E$115)-FIND("|",$E$108:$E$115))=RIGHT(AZ112,LEN(AZ112)-FIND("|",AZ112))))*($D$15+$D$14)+SUM((($G$108:$G$115)=LEFT(AZ112,FIND("·",AZ112)-1))*(LEFT(($H$108:$H$115),1)=MID(AZ112,FIND("|",AZ112)-1,1))*(RIGHT(($H$108:$H$115),LEN($H$108:$H$115)-FIND("|",$H$108:$H$115))&lt;&gt;RIGHT(AZ112,LEN(AZ112)-FIND("|",AZ112))))*$D$14+SUM(($D$108:$D$115=LEFT(AZ112,FIND("·",AZ112)-1))*(LEFT(($E$108:$E$115),1)=MID(AZ112,FIND("|",AZ112)-1,1))*(RIGHT(($E$108:$E$115),LEN($E$108:$E$115)-FIND("|",$E$108:$E$115))&lt;&gt;RIGHT(AZ112,LEN(AZ112)-FIND("|",AZ112))))*($D$14)+SUMIFS($D$13,$H$112,"&lt;&gt;0|-",$G112,LEFT(AZ112,FIND("·",AZ112)-1)),0)</f>
        <v>0</v>
      </c>
      <c r="BC112" s="141"/>
      <c r="BD112" s="133">
        <f t="array" ref="BD112">IFERROR(SUM(($G$108:$G$115=LEFT(BC112,FIND("·",BC112)-1))*(LEFT(($H$108:$H$115),1)=MID(BC112,FIND("|",BC112)-1,1))*(RIGHT(($H$108:$H$115),LEN($H$108:$H$115)-FIND("|",$H$108:$H$115))=RIGHT(BC112,LEN(BC112)-FIND("|",BC112)))*($D$15+$D$14))+SUM(($D$108:$D$115=LEFT(BC112,FIND("·",BC112)-1))*(LEFT(($E$108:$E$115),1)=MID(BC112,FIND("|",BC112)-1,1))*(RIGHT(($E$108:$E$115),LEN($E$108:$E$115)-FIND("|",$E$108:$E$115))=RIGHT(BC112,LEN(BC112)-FIND("|",BC112))))*($D$15+$D$14)+SUM((($G$108:$G$115)=LEFT(BC112,FIND("·",BC112)-1))*(LEFT(($H$108:$H$115),1)=MID(BC112,FIND("|",BC112)-1,1))*(RIGHT(($H$108:$H$115),LEN($H$108:$H$115)-FIND("|",$H$108:$H$115))&lt;&gt;RIGHT(BC112,LEN(BC112)-FIND("|",BC112))))*$D$14+SUM(($D$108:$D$115=LEFT(BC112,FIND("·",BC112)-1))*(LEFT(($E$108:$E$115),1)=MID(BC112,FIND("|",BC112)-1,1))*(RIGHT(($E$108:$E$115),LEN($E$108:$E$115)-FIND("|",$E$108:$E$115))&lt;&gt;RIGHT(BC112,LEN(BC112)-FIND("|",BC112))))*($D$14)+SUMIFS($D$13,$H$112,"&lt;&gt;0|-",$G112,LEFT(BC112,FIND("·",BC112)-1)),0)</f>
        <v>0</v>
      </c>
      <c r="BF112" s="141"/>
      <c r="BG112" s="133">
        <f t="array" ref="BG112">IFERROR(SUM(($G$108:$G$115=LEFT(BF112,FIND("·",BF112)-1))*(LEFT(($H$108:$H$115),1)=MID(BF112,FIND("|",BF112)-1,1))*(RIGHT(($H$108:$H$115),LEN($H$108:$H$115)-FIND("|",$H$108:$H$115))=RIGHT(BF112,LEN(BF112)-FIND("|",BF112)))*($D$15+$D$14))+SUM(($D$108:$D$115=LEFT(BF112,FIND("·",BF112)-1))*(LEFT(($E$108:$E$115),1)=MID(BF112,FIND("|",BF112)-1,1))*(RIGHT(($E$108:$E$115),LEN($E$108:$E$115)-FIND("|",$E$108:$E$115))=RIGHT(BF112,LEN(BF112)-FIND("|",BF112))))*($D$15+$D$14)+SUM((($G$108:$G$115)=LEFT(BF112,FIND("·",BF112)-1))*(LEFT(($H$108:$H$115),1)=MID(BF112,FIND("|",BF112)-1,1))*(RIGHT(($H$108:$H$115),LEN($H$108:$H$115)-FIND("|",$H$108:$H$115))&lt;&gt;RIGHT(BF112,LEN(BF112)-FIND("|",BF112))))*$D$14+SUM(($D$108:$D$115=LEFT(BF112,FIND("·",BF112)-1))*(LEFT(($E$108:$E$115),1)=MID(BF112,FIND("|",BF112)-1,1))*(RIGHT(($E$108:$E$115),LEN($E$108:$E$115)-FIND("|",$E$108:$E$115))&lt;&gt;RIGHT(BF112,LEN(BF112)-FIND("|",BF112))))*($D$14)+SUMIFS($D$13,$H$112,"&lt;&gt;0|-",$G112,LEFT(BF112,FIND("·",BF112)-1)),0)</f>
        <v>0</v>
      </c>
      <c r="BI112" s="141"/>
      <c r="BJ112" s="133">
        <f t="array" ref="BJ112">IFERROR(SUM(($G$108:$G$115=LEFT(BI112,FIND("·",BI112)-1))*(LEFT(($H$108:$H$115),1)=MID(BI112,FIND("|",BI112)-1,1))*(RIGHT(($H$108:$H$115),LEN($H$108:$H$115)-FIND("|",$H$108:$H$115))=RIGHT(BI112,LEN(BI112)-FIND("|",BI112)))*($D$15+$D$14))+SUM(($D$108:$D$115=LEFT(BI112,FIND("·",BI112)-1))*(LEFT(($E$108:$E$115),1)=MID(BI112,FIND("|",BI112)-1,1))*(RIGHT(($E$108:$E$115),LEN($E$108:$E$115)-FIND("|",$E$108:$E$115))=RIGHT(BI112,LEN(BI112)-FIND("|",BI112))))*($D$15+$D$14)+SUM((($G$108:$G$115)=LEFT(BI112,FIND("·",BI112)-1))*(LEFT(($H$108:$H$115),1)=MID(BI112,FIND("|",BI112)-1,1))*(RIGHT(($H$108:$H$115),LEN($H$108:$H$115)-FIND("|",$H$108:$H$115))&lt;&gt;RIGHT(BI112,LEN(BI112)-FIND("|",BI112))))*$D$14+SUM(($D$108:$D$115=LEFT(BI112,FIND("·",BI112)-1))*(LEFT(($E$108:$E$115),1)=MID(BI112,FIND("|",BI112)-1,1))*(RIGHT(($E$108:$E$115),LEN($E$108:$E$115)-FIND("|",$E$108:$E$115))&lt;&gt;RIGHT(BI112,LEN(BI112)-FIND("|",BI112))))*($D$14)+SUMIFS($D$13,$H$112,"&lt;&gt;0|-",$G112,LEFT(BI112,FIND("·",BI112)-1)),0)</f>
        <v>0</v>
      </c>
      <c r="BL112" s="141"/>
      <c r="BM112" s="133">
        <f t="array" ref="BM112">IFERROR(SUM(($G$108:$G$115=LEFT(BL112,FIND("·",BL112)-1))*(LEFT(($H$108:$H$115),1)=MID(BL112,FIND("|",BL112)-1,1))*(RIGHT(($H$108:$H$115),LEN($H$108:$H$115)-FIND("|",$H$108:$H$115))=RIGHT(BL112,LEN(BL112)-FIND("|",BL112)))*($D$15+$D$14))+SUM(($D$108:$D$115=LEFT(BL112,FIND("·",BL112)-1))*(LEFT(($E$108:$E$115),1)=MID(BL112,FIND("|",BL112)-1,1))*(RIGHT(($E$108:$E$115),LEN($E$108:$E$115)-FIND("|",$E$108:$E$115))=RIGHT(BL112,LEN(BL112)-FIND("|",BL112))))*($D$15+$D$14)+SUM((($G$108:$G$115)=LEFT(BL112,FIND("·",BL112)-1))*(LEFT(($H$108:$H$115),1)=MID(BL112,FIND("|",BL112)-1,1))*(RIGHT(($H$108:$H$115),LEN($H$108:$H$115)-FIND("|",$H$108:$H$115))&lt;&gt;RIGHT(BL112,LEN(BL112)-FIND("|",BL112))))*$D$14+SUM(($D$108:$D$115=LEFT(BL112,FIND("·",BL112)-1))*(LEFT(($E$108:$E$115),1)=MID(BL112,FIND("|",BL112)-1,1))*(RIGHT(($E$108:$E$115),LEN($E$108:$E$115)-FIND("|",$E$108:$E$115))&lt;&gt;RIGHT(BL112,LEN(BL112)-FIND("|",BL112))))*($D$14)+SUMIFS($D$13,$H$112,"&lt;&gt;0|-",$G112,LEFT(BL112,FIND("·",BL112)-1)),0)</f>
        <v>0</v>
      </c>
      <c r="BO112" s="141"/>
      <c r="BP112" s="133">
        <f t="array" ref="BP112">IFERROR(SUM(($G$108:$G$115=LEFT(BO112,FIND("·",BO112)-1))*(LEFT(($H$108:$H$115),1)=MID(BO112,FIND("|",BO112)-1,1))*(RIGHT(($H$108:$H$115),LEN($H$108:$H$115)-FIND("|",$H$108:$H$115))=RIGHT(BO112,LEN(BO112)-FIND("|",BO112)))*($D$15+$D$14))+SUM(($D$108:$D$115=LEFT(BO112,FIND("·",BO112)-1))*(LEFT(($E$108:$E$115),1)=MID(BO112,FIND("|",BO112)-1,1))*(RIGHT(($E$108:$E$115),LEN($E$108:$E$115)-FIND("|",$E$108:$E$115))=RIGHT(BO112,LEN(BO112)-FIND("|",BO112))))*($D$15+$D$14)+SUM((($G$108:$G$115)=LEFT(BO112,FIND("·",BO112)-1))*(LEFT(($H$108:$H$115),1)=MID(BO112,FIND("|",BO112)-1,1))*(RIGHT(($H$108:$H$115),LEN($H$108:$H$115)-FIND("|",$H$108:$H$115))&lt;&gt;RIGHT(BO112,LEN(BO112)-FIND("|",BO112))))*$D$14+SUM(($D$108:$D$115=LEFT(BO112,FIND("·",BO112)-1))*(LEFT(($E$108:$E$115),1)=MID(BO112,FIND("|",BO112)-1,1))*(RIGHT(($E$108:$E$115),LEN($E$108:$E$115)-FIND("|",$E$108:$E$115))&lt;&gt;RIGHT(BO112,LEN(BO112)-FIND("|",BO112))))*($D$14)+SUMIFS($D$13,$H$112,"&lt;&gt;0|-",$G112,LEFT(BO112,FIND("·",BO112)-1)),0)</f>
        <v>0</v>
      </c>
      <c r="BR112" s="141"/>
      <c r="BS112" s="133">
        <f t="array" ref="BS112">IFERROR(SUM(($G$108:$G$115=LEFT(BR112,FIND("·",BR112)-1))*(LEFT(($H$108:$H$115),1)=MID(BR112,FIND("|",BR112)-1,1))*(RIGHT(($H$108:$H$115),LEN($H$108:$H$115)-FIND("|",$H$108:$H$115))=RIGHT(BR112,LEN(BR112)-FIND("|",BR112)))*($D$15+$D$14))+SUM(($D$108:$D$115=LEFT(BR112,FIND("·",BR112)-1))*(LEFT(($E$108:$E$115),1)=MID(BR112,FIND("|",BR112)-1,1))*(RIGHT(($E$108:$E$115),LEN($E$108:$E$115)-FIND("|",$E$108:$E$115))=RIGHT(BR112,LEN(BR112)-FIND("|",BR112))))*($D$15+$D$14)+SUM((($G$108:$G$115)=LEFT(BR112,FIND("·",BR112)-1))*(LEFT(($H$108:$H$115),1)=MID(BR112,FIND("|",BR112)-1,1))*(RIGHT(($H$108:$H$115),LEN($H$108:$H$115)-FIND("|",$H$108:$H$115))&lt;&gt;RIGHT(BR112,LEN(BR112)-FIND("|",BR112))))*$D$14+SUM(($D$108:$D$115=LEFT(BR112,FIND("·",BR112)-1))*(LEFT(($E$108:$E$115),1)=MID(BR112,FIND("|",BR112)-1,1))*(RIGHT(($E$108:$E$115),LEN($E$108:$E$115)-FIND("|",$E$108:$E$115))&lt;&gt;RIGHT(BR112,LEN(BR112)-FIND("|",BR112))))*($D$14)+SUMIFS($D$13,$H$112,"&lt;&gt;0|-",$G112,LEFT(BR112,FIND("·",BR112)-1)),0)</f>
        <v>0</v>
      </c>
      <c r="BU112" s="141"/>
      <c r="BV112" s="133">
        <f t="array" ref="BV112">IFERROR(SUM(($G$108:$G$115=LEFT(BU112,FIND("·",BU112)-1))*(LEFT(($H$108:$H$115),1)=MID(BU112,FIND("|",BU112)-1,1))*(RIGHT(($H$108:$H$115),LEN($H$108:$H$115)-FIND("|",$H$108:$H$115))=RIGHT(BU112,LEN(BU112)-FIND("|",BU112)))*($D$15+$D$14))+SUM(($D$108:$D$115=LEFT(BU112,FIND("·",BU112)-1))*(LEFT(($E$108:$E$115),1)=MID(BU112,FIND("|",BU112)-1,1))*(RIGHT(($E$108:$E$115),LEN($E$108:$E$115)-FIND("|",$E$108:$E$115))=RIGHT(BU112,LEN(BU112)-FIND("|",BU112))))*($D$15+$D$14)+SUM((($G$108:$G$115)=LEFT(BU112,FIND("·",BU112)-1))*(LEFT(($H$108:$H$115),1)=MID(BU112,FIND("|",BU112)-1,1))*(RIGHT(($H$108:$H$115),LEN($H$108:$H$115)-FIND("|",$H$108:$H$115))&lt;&gt;RIGHT(BU112,LEN(BU112)-FIND("|",BU112))))*$D$14+SUM(($D$108:$D$115=LEFT(BU112,FIND("·",BU112)-1))*(LEFT(($E$108:$E$115),1)=MID(BU112,FIND("|",BU112)-1,1))*(RIGHT(($E$108:$E$115),LEN($E$108:$E$115)-FIND("|",$E$108:$E$115))&lt;&gt;RIGHT(BU112,LEN(BU112)-FIND("|",BU112))))*($D$14)+SUMIFS($D$13,$H$112,"&lt;&gt;0|-",$G112,LEFT(BU112,FIND("·",BU112)-1)),0)</f>
        <v>0</v>
      </c>
      <c r="BX112" s="141"/>
      <c r="BY112" s="133">
        <f t="array" ref="BY112">IFERROR(SUM(($G$108:$G$115=LEFT(BX112,FIND("·",BX112)-1))*(LEFT(($H$108:$H$115),1)=MID(BX112,FIND("|",BX112)-1,1))*(RIGHT(($H$108:$H$115),LEN($H$108:$H$115)-FIND("|",$H$108:$H$115))=RIGHT(BX112,LEN(BX112)-FIND("|",BX112)))*($D$15+$D$14))+SUM(($D$108:$D$115=LEFT(BX112,FIND("·",BX112)-1))*(LEFT(($E$108:$E$115),1)=MID(BX112,FIND("|",BX112)-1,1))*(RIGHT(($E$108:$E$115),LEN($E$108:$E$115)-FIND("|",$E$108:$E$115))=RIGHT(BX112,LEN(BX112)-FIND("|",BX112))))*($D$15+$D$14)+SUM((($G$108:$G$115)=LEFT(BX112,FIND("·",BX112)-1))*(LEFT(($H$108:$H$115),1)=MID(BX112,FIND("|",BX112)-1,1))*(RIGHT(($H$108:$H$115),LEN($H$108:$H$115)-FIND("|",$H$108:$H$115))&lt;&gt;RIGHT(BX112,LEN(BX112)-FIND("|",BX112))))*$D$14+SUM(($D$108:$D$115=LEFT(BX112,FIND("·",BX112)-1))*(LEFT(($E$108:$E$115),1)=MID(BX112,FIND("|",BX112)-1,1))*(RIGHT(($E$108:$E$115),LEN($E$108:$E$115)-FIND("|",$E$108:$E$115))&lt;&gt;RIGHT(BX112,LEN(BX112)-FIND("|",BX112))))*($D$14)+SUMIFS($D$13,$H$112,"&lt;&gt;0|-",$G112,LEFT(BX112,FIND("·",BX112)-1)),0)</f>
        <v>0</v>
      </c>
      <c r="CA112" s="141"/>
      <c r="CB112" s="133">
        <f t="array" ref="CB112">IFERROR(SUM(($G$108:$G$115=LEFT(CA112,FIND("·",CA112)-1))*(LEFT(($H$108:$H$115),1)=MID(CA112,FIND("|",CA112)-1,1))*(RIGHT(($H$108:$H$115),LEN($H$108:$H$115)-FIND("|",$H$108:$H$115))=RIGHT(CA112,LEN(CA112)-FIND("|",CA112)))*($D$15+$D$14))+SUM(($D$108:$D$115=LEFT(CA112,FIND("·",CA112)-1))*(LEFT(($E$108:$E$115),1)=MID(CA112,FIND("|",CA112)-1,1))*(RIGHT(($E$108:$E$115),LEN($E$108:$E$115)-FIND("|",$E$108:$E$115))=RIGHT(CA112,LEN(CA112)-FIND("|",CA112))))*($D$15+$D$14)+SUM((($G$108:$G$115)=LEFT(CA112,FIND("·",CA112)-1))*(LEFT(($H$108:$H$115),1)=MID(CA112,FIND("|",CA112)-1,1))*(RIGHT(($H$108:$H$115),LEN($H$108:$H$115)-FIND("|",$H$108:$H$115))&lt;&gt;RIGHT(CA112,LEN(CA112)-FIND("|",CA112))))*$D$14+SUM(($D$108:$D$115=LEFT(CA112,FIND("·",CA112)-1))*(LEFT(($E$108:$E$115),1)=MID(CA112,FIND("|",CA112)-1,1))*(RIGHT(($E$108:$E$115),LEN($E$108:$E$115)-FIND("|",$E$108:$E$115))&lt;&gt;RIGHT(CA112,LEN(CA112)-FIND("|",CA112))))*($D$14)+SUMIFS($D$13,$H$112,"&lt;&gt;0|-",$G112,LEFT(CA112,FIND("·",CA112)-1)),0)</f>
        <v>0</v>
      </c>
      <c r="CD112" s="141"/>
      <c r="CE112" s="133">
        <f t="array" ref="CE112">IFERROR(SUM(($G$108:$G$115=LEFT(CD112,FIND("·",CD112)-1))*(LEFT(($H$108:$H$115),1)=MID(CD112,FIND("|",CD112)-1,1))*(RIGHT(($H$108:$H$115),LEN($H$108:$H$115)-FIND("|",$H$108:$H$115))=RIGHT(CD112,LEN(CD112)-FIND("|",CD112)))*($D$15+$D$14))+SUM(($D$108:$D$115=LEFT(CD112,FIND("·",CD112)-1))*(LEFT(($E$108:$E$115),1)=MID(CD112,FIND("|",CD112)-1,1))*(RIGHT(($E$108:$E$115),LEN($E$108:$E$115)-FIND("|",$E$108:$E$115))=RIGHT(CD112,LEN(CD112)-FIND("|",CD112))))*($D$15+$D$14)+SUM((($G$108:$G$115)=LEFT(CD112,FIND("·",CD112)-1))*(LEFT(($H$108:$H$115),1)=MID(CD112,FIND("|",CD112)-1,1))*(RIGHT(($H$108:$H$115),LEN($H$108:$H$115)-FIND("|",$H$108:$H$115))&lt;&gt;RIGHT(CD112,LEN(CD112)-FIND("|",CD112))))*$D$14+SUM(($D$108:$D$115=LEFT(CD112,FIND("·",CD112)-1))*(LEFT(($E$108:$E$115),1)=MID(CD112,FIND("|",CD112)-1,1))*(RIGHT(($E$108:$E$115),LEN($E$108:$E$115)-FIND("|",$E$108:$E$115))&lt;&gt;RIGHT(CD112,LEN(CD112)-FIND("|",CD112))))*($D$14)+SUMIFS($D$13,$H$112,"&lt;&gt;0|-",$G112,LEFT(CD112,FIND("·",CD112)-1)),0)</f>
        <v>0</v>
      </c>
      <c r="CG112" s="141"/>
      <c r="CH112" s="133">
        <f t="array" ref="CH112">IFERROR(SUM(($G$108:$G$115=LEFT(CG112,FIND("·",CG112)-1))*(LEFT(($H$108:$H$115),1)=MID(CG112,FIND("|",CG112)-1,1))*(RIGHT(($H$108:$H$115),LEN($H$108:$H$115)-FIND("|",$H$108:$H$115))=RIGHT(CG112,LEN(CG112)-FIND("|",CG112)))*($D$15+$D$14))+SUM(($D$108:$D$115=LEFT(CG112,FIND("·",CG112)-1))*(LEFT(($E$108:$E$115),1)=MID(CG112,FIND("|",CG112)-1,1))*(RIGHT(($E$108:$E$115),LEN($E$108:$E$115)-FIND("|",$E$108:$E$115))=RIGHT(CG112,LEN(CG112)-FIND("|",CG112))))*($D$15+$D$14)+SUM((($G$108:$G$115)=LEFT(CG112,FIND("·",CG112)-1))*(LEFT(($H$108:$H$115),1)=MID(CG112,FIND("|",CG112)-1,1))*(RIGHT(($H$108:$H$115),LEN($H$108:$H$115)-FIND("|",$H$108:$H$115))&lt;&gt;RIGHT(CG112,LEN(CG112)-FIND("|",CG112))))*$D$14+SUM(($D$108:$D$115=LEFT(CG112,FIND("·",CG112)-1))*(LEFT(($E$108:$E$115),1)=MID(CG112,FIND("|",CG112)-1,1))*(RIGHT(($E$108:$E$115),LEN($E$108:$E$115)-FIND("|",$E$108:$E$115))&lt;&gt;RIGHT(CG112,LEN(CG112)-FIND("|",CG112))))*($D$14)+SUMIFS($D$13,$H$112,"&lt;&gt;0|-",$G112,LEFT(CG112,FIND("·",CG112)-1)),0)</f>
        <v>0</v>
      </c>
      <c r="CJ112" s="141"/>
      <c r="CK112" s="133">
        <f t="array" ref="CK112">IFERROR(SUM(($G$108:$G$115=LEFT(CJ112,FIND("·",CJ112)-1))*(LEFT(($H$108:$H$115),1)=MID(CJ112,FIND("|",CJ112)-1,1))*(RIGHT(($H$108:$H$115),LEN($H$108:$H$115)-FIND("|",$H$108:$H$115))=RIGHT(CJ112,LEN(CJ112)-FIND("|",CJ112)))*($D$15+$D$14))+SUM(($D$108:$D$115=LEFT(CJ112,FIND("·",CJ112)-1))*(LEFT(($E$108:$E$115),1)=MID(CJ112,FIND("|",CJ112)-1,1))*(RIGHT(($E$108:$E$115),LEN($E$108:$E$115)-FIND("|",$E$108:$E$115))=RIGHT(CJ112,LEN(CJ112)-FIND("|",CJ112))))*($D$15+$D$14)+SUM((($G$108:$G$115)=LEFT(CJ112,FIND("·",CJ112)-1))*(LEFT(($H$108:$H$115),1)=MID(CJ112,FIND("|",CJ112)-1,1))*(RIGHT(($H$108:$H$115),LEN($H$108:$H$115)-FIND("|",$H$108:$H$115))&lt;&gt;RIGHT(CJ112,LEN(CJ112)-FIND("|",CJ112))))*$D$14+SUM(($D$108:$D$115=LEFT(CJ112,FIND("·",CJ112)-1))*(LEFT(($E$108:$E$115),1)=MID(CJ112,FIND("|",CJ112)-1,1))*(RIGHT(($E$108:$E$115),LEN($E$108:$E$115)-FIND("|",$E$108:$E$115))&lt;&gt;RIGHT(CJ112,LEN(CJ112)-FIND("|",CJ112))))*($D$14)+SUMIFS($D$13,$H$112,"&lt;&gt;0|-",$G112,LEFT(CJ112,FIND("·",CJ112)-1)),0)</f>
        <v>0</v>
      </c>
      <c r="CM112" s="141"/>
      <c r="CN112" s="133">
        <f t="array" ref="CN112">IFERROR(SUM(($G$108:$G$115=LEFT(CM112,FIND("·",CM112)-1))*(LEFT(($H$108:$H$115),1)=MID(CM112,FIND("|",CM112)-1,1))*(RIGHT(($H$108:$H$115),LEN($H$108:$H$115)-FIND("|",$H$108:$H$115))=RIGHT(CM112,LEN(CM112)-FIND("|",CM112)))*($D$15+$D$14))+SUM(($D$108:$D$115=LEFT(CM112,FIND("·",CM112)-1))*(LEFT(($E$108:$E$115),1)=MID(CM112,FIND("|",CM112)-1,1))*(RIGHT(($E$108:$E$115),LEN($E$108:$E$115)-FIND("|",$E$108:$E$115))=RIGHT(CM112,LEN(CM112)-FIND("|",CM112))))*($D$15+$D$14)+SUM((($G$108:$G$115)=LEFT(CM112,FIND("·",CM112)-1))*(LEFT(($H$108:$H$115),1)=MID(CM112,FIND("|",CM112)-1,1))*(RIGHT(($H$108:$H$115),LEN($H$108:$H$115)-FIND("|",$H$108:$H$115))&lt;&gt;RIGHT(CM112,LEN(CM112)-FIND("|",CM112))))*$D$14+SUM(($D$108:$D$115=LEFT(CM112,FIND("·",CM112)-1))*(LEFT(($E$108:$E$115),1)=MID(CM112,FIND("|",CM112)-1,1))*(RIGHT(($E$108:$E$115),LEN($E$108:$E$115)-FIND("|",$E$108:$E$115))&lt;&gt;RIGHT(CM112,LEN(CM112)-FIND("|",CM112))))*($D$14)+SUMIFS($D$13,$H$112,"&lt;&gt;0|-",$G112,LEFT(CM112,FIND("·",CM112)-1)),0)</f>
        <v>0</v>
      </c>
      <c r="CP112" s="141"/>
      <c r="CQ112" s="133">
        <f t="array" ref="CQ112">IFERROR(SUM(($G$108:$G$115=LEFT(CP112,FIND("·",CP112)-1))*(LEFT(($H$108:$H$115),1)=MID(CP112,FIND("|",CP112)-1,1))*(RIGHT(($H$108:$H$115),LEN($H$108:$H$115)-FIND("|",$H$108:$H$115))=RIGHT(CP112,LEN(CP112)-FIND("|",CP112)))*($D$15+$D$14))+SUM(($D$108:$D$115=LEFT(CP112,FIND("·",CP112)-1))*(LEFT(($E$108:$E$115),1)=MID(CP112,FIND("|",CP112)-1,1))*(RIGHT(($E$108:$E$115),LEN($E$108:$E$115)-FIND("|",$E$108:$E$115))=RIGHT(CP112,LEN(CP112)-FIND("|",CP112))))*($D$15+$D$14)+SUM((($G$108:$G$115)=LEFT(CP112,FIND("·",CP112)-1))*(LEFT(($H$108:$H$115),1)=MID(CP112,FIND("|",CP112)-1,1))*(RIGHT(($H$108:$H$115),LEN($H$108:$H$115)-FIND("|",$H$108:$H$115))&lt;&gt;RIGHT(CP112,LEN(CP112)-FIND("|",CP112))))*$D$14+SUM(($D$108:$D$115=LEFT(CP112,FIND("·",CP112)-1))*(LEFT(($E$108:$E$115),1)=MID(CP112,FIND("|",CP112)-1,1))*(RIGHT(($E$108:$E$115),LEN($E$108:$E$115)-FIND("|",$E$108:$E$115))&lt;&gt;RIGHT(CP112,LEN(CP112)-FIND("|",CP112))))*($D$14)+SUMIFS($D$13,$H$112,"&lt;&gt;0|-",$G112,LEFT(CP112,FIND("·",CP112)-1)),0)</f>
        <v>0</v>
      </c>
      <c r="CS112" s="141"/>
      <c r="CT112" s="133">
        <f t="array" ref="CT112">IFERROR(SUM(($G$108:$G$115=LEFT(CS112,FIND("·",CS112)-1))*(LEFT(($H$108:$H$115),1)=MID(CS112,FIND("|",CS112)-1,1))*(RIGHT(($H$108:$H$115),LEN($H$108:$H$115)-FIND("|",$H$108:$H$115))=RIGHT(CS112,LEN(CS112)-FIND("|",CS112)))*($D$15+$D$14))+SUM(($D$108:$D$115=LEFT(CS112,FIND("·",CS112)-1))*(LEFT(($E$108:$E$115),1)=MID(CS112,FIND("|",CS112)-1,1))*(RIGHT(($E$108:$E$115),LEN($E$108:$E$115)-FIND("|",$E$108:$E$115))=RIGHT(CS112,LEN(CS112)-FIND("|",CS112))))*($D$15+$D$14)+SUM((($G$108:$G$115)=LEFT(CS112,FIND("·",CS112)-1))*(LEFT(($H$108:$H$115),1)=MID(CS112,FIND("|",CS112)-1,1))*(RIGHT(($H$108:$H$115),LEN($H$108:$H$115)-FIND("|",$H$108:$H$115))&lt;&gt;RIGHT(CS112,LEN(CS112)-FIND("|",CS112))))*$D$14+SUM(($D$108:$D$115=LEFT(CS112,FIND("·",CS112)-1))*(LEFT(($E$108:$E$115),1)=MID(CS112,FIND("|",CS112)-1,1))*(RIGHT(($E$108:$E$115),LEN($E$108:$E$115)-FIND("|",$E$108:$E$115))&lt;&gt;RIGHT(CS112,LEN(CS112)-FIND("|",CS112))))*($D$14)+SUMIFS($D$13,$H$112,"&lt;&gt;0|-",$G112,LEFT(CS112,FIND("·",CS112)-1)),0)</f>
        <v>0</v>
      </c>
      <c r="CV112" s="141"/>
      <c r="CW112" s="133">
        <f t="array" ref="CW112">IFERROR(SUM(($G$108:$G$115=LEFT(CV112,FIND("·",CV112)-1))*(LEFT(($H$108:$H$115),1)=MID(CV112,FIND("|",CV112)-1,1))*(RIGHT(($H$108:$H$115),LEN($H$108:$H$115)-FIND("|",$H$108:$H$115))=RIGHT(CV112,LEN(CV112)-FIND("|",CV112)))*($D$15+$D$14))+SUM(($D$108:$D$115=LEFT(CV112,FIND("·",CV112)-1))*(LEFT(($E$108:$E$115),1)=MID(CV112,FIND("|",CV112)-1,1))*(RIGHT(($E$108:$E$115),LEN($E$108:$E$115)-FIND("|",$E$108:$E$115))=RIGHT(CV112,LEN(CV112)-FIND("|",CV112))))*($D$15+$D$14)+SUM((($G$108:$G$115)=LEFT(CV112,FIND("·",CV112)-1))*(LEFT(($H$108:$H$115),1)=MID(CV112,FIND("|",CV112)-1,1))*(RIGHT(($H$108:$H$115),LEN($H$108:$H$115)-FIND("|",$H$108:$H$115))&lt;&gt;RIGHT(CV112,LEN(CV112)-FIND("|",CV112))))*$D$14+SUM(($D$108:$D$115=LEFT(CV112,FIND("·",CV112)-1))*(LEFT(($E$108:$E$115),1)=MID(CV112,FIND("|",CV112)-1,1))*(RIGHT(($E$108:$E$115),LEN($E$108:$E$115)-FIND("|",$E$108:$E$115))&lt;&gt;RIGHT(CV112,LEN(CV112)-FIND("|",CV112))))*($D$14)+SUMIFS($D$13,$H$112,"&lt;&gt;0|-",$G112,LEFT(CV112,FIND("·",CV112)-1)),0)</f>
        <v>0</v>
      </c>
      <c r="CY112" s="141"/>
      <c r="CZ112" s="133">
        <f t="array" ref="CZ112">IFERROR(SUM(($G$108:$G$115=LEFT(CY112,FIND("·",CY112)-1))*(LEFT(($H$108:$H$115),1)=MID(CY112,FIND("|",CY112)-1,1))*(RIGHT(($H$108:$H$115),LEN($H$108:$H$115)-FIND("|",$H$108:$H$115))=RIGHT(CY112,LEN(CY112)-FIND("|",CY112)))*($D$15+$D$14))+SUM(($D$108:$D$115=LEFT(CY112,FIND("·",CY112)-1))*(LEFT(($E$108:$E$115),1)=MID(CY112,FIND("|",CY112)-1,1))*(RIGHT(($E$108:$E$115),LEN($E$108:$E$115)-FIND("|",$E$108:$E$115))=RIGHT(CY112,LEN(CY112)-FIND("|",CY112))))*($D$15+$D$14)+SUM((($G$108:$G$115)=LEFT(CY112,FIND("·",CY112)-1))*(LEFT(($H$108:$H$115),1)=MID(CY112,FIND("|",CY112)-1,1))*(RIGHT(($H$108:$H$115),LEN($H$108:$H$115)-FIND("|",$H$108:$H$115))&lt;&gt;RIGHT(CY112,LEN(CY112)-FIND("|",CY112))))*$D$14+SUM(($D$108:$D$115=LEFT(CY112,FIND("·",CY112)-1))*(LEFT(($E$108:$E$115),1)=MID(CY112,FIND("|",CY112)-1,1))*(RIGHT(($E$108:$E$115),LEN($E$108:$E$115)-FIND("|",$E$108:$E$115))&lt;&gt;RIGHT(CY112,LEN(CY112)-FIND("|",CY112))))*($D$14)+SUMIFS($D$13,$H$112,"&lt;&gt;0|-",$G112,LEFT(CY112,FIND("·",CY112)-1)),0)</f>
        <v>0</v>
      </c>
      <c r="DB112" s="141"/>
      <c r="DC112" s="133">
        <f t="array" ref="DC112">IFERROR(SUM(($G$108:$G$115=LEFT(DB112,FIND("·",DB112)-1))*(LEFT(($H$108:$H$115),1)=MID(DB112,FIND("|",DB112)-1,1))*(RIGHT(($H$108:$H$115),LEN($H$108:$H$115)-FIND("|",$H$108:$H$115))=RIGHT(DB112,LEN(DB112)-FIND("|",DB112)))*($D$15+$D$14))+SUM(($D$108:$D$115=LEFT(DB112,FIND("·",DB112)-1))*(LEFT(($E$108:$E$115),1)=MID(DB112,FIND("|",DB112)-1,1))*(RIGHT(($E$108:$E$115),LEN($E$108:$E$115)-FIND("|",$E$108:$E$115))=RIGHT(DB112,LEN(DB112)-FIND("|",DB112))))*($D$15+$D$14)+SUM((($G$108:$G$115)=LEFT(DB112,FIND("·",DB112)-1))*(LEFT(($H$108:$H$115),1)=MID(DB112,FIND("|",DB112)-1,1))*(RIGHT(($H$108:$H$115),LEN($H$108:$H$115)-FIND("|",$H$108:$H$115))&lt;&gt;RIGHT(DB112,LEN(DB112)-FIND("|",DB112))))*$D$14+SUM(($D$108:$D$115=LEFT(DB112,FIND("·",DB112)-1))*(LEFT(($E$108:$E$115),1)=MID(DB112,FIND("|",DB112)-1,1))*(RIGHT(($E$108:$E$115),LEN($E$108:$E$115)-FIND("|",$E$108:$E$115))&lt;&gt;RIGHT(DB112,LEN(DB112)-FIND("|",DB112))))*($D$14)+SUMIFS($D$13,$H$112,"&lt;&gt;0|-",$G112,LEFT(DB112,FIND("·",DB112)-1)),0)</f>
        <v>0</v>
      </c>
      <c r="DE112" s="141"/>
      <c r="DF112" s="133">
        <f t="array" ref="DF112">IFERROR(SUM(($G$108:$G$115=LEFT(DE112,FIND("·",DE112)-1))*(LEFT(($H$108:$H$115),1)=MID(DE112,FIND("|",DE112)-1,1))*(RIGHT(($H$108:$H$115),LEN($H$108:$H$115)-FIND("|",$H$108:$H$115))=RIGHT(DE112,LEN(DE112)-FIND("|",DE112)))*($D$15+$D$14))+SUM(($D$108:$D$115=LEFT(DE112,FIND("·",DE112)-1))*(LEFT(($E$108:$E$115),1)=MID(DE112,FIND("|",DE112)-1,1))*(RIGHT(($E$108:$E$115),LEN($E$108:$E$115)-FIND("|",$E$108:$E$115))=RIGHT(DE112,LEN(DE112)-FIND("|",DE112))))*($D$15+$D$14)+SUM((($G$108:$G$115)=LEFT(DE112,FIND("·",DE112)-1))*(LEFT(($H$108:$H$115),1)=MID(DE112,FIND("|",DE112)-1,1))*(RIGHT(($H$108:$H$115),LEN($H$108:$H$115)-FIND("|",$H$108:$H$115))&lt;&gt;RIGHT(DE112,LEN(DE112)-FIND("|",DE112))))*$D$14+SUM(($D$108:$D$115=LEFT(DE112,FIND("·",DE112)-1))*(LEFT(($E$108:$E$115),1)=MID(DE112,FIND("|",DE112)-1,1))*(RIGHT(($E$108:$E$115),LEN($E$108:$E$115)-FIND("|",$E$108:$E$115))&lt;&gt;RIGHT(DE112,LEN(DE112)-FIND("|",DE112))))*($D$14)+SUMIFS($D$13,$H$112,"&lt;&gt;0|-",$G112,LEFT(DE112,FIND("·",DE112)-1)),0)</f>
        <v>0</v>
      </c>
      <c r="DH112" s="141"/>
      <c r="DI112" s="133">
        <f t="array" ref="DI112">IFERROR(SUM(($G$108:$G$115=LEFT(DH112,FIND("·",DH112)-1))*(LEFT(($H$108:$H$115),1)=MID(DH112,FIND("|",DH112)-1,1))*(RIGHT(($H$108:$H$115),LEN($H$108:$H$115)-FIND("|",$H$108:$H$115))=RIGHT(DH112,LEN(DH112)-FIND("|",DH112)))*($D$15+$D$14))+SUM(($D$108:$D$115=LEFT(DH112,FIND("·",DH112)-1))*(LEFT(($E$108:$E$115),1)=MID(DH112,FIND("|",DH112)-1,1))*(RIGHT(($E$108:$E$115),LEN($E$108:$E$115)-FIND("|",$E$108:$E$115))=RIGHT(DH112,LEN(DH112)-FIND("|",DH112))))*($D$15+$D$14)+SUM((($G$108:$G$115)=LEFT(DH112,FIND("·",DH112)-1))*(LEFT(($H$108:$H$115),1)=MID(DH112,FIND("|",DH112)-1,1))*(RIGHT(($H$108:$H$115),LEN($H$108:$H$115)-FIND("|",$H$108:$H$115))&lt;&gt;RIGHT(DH112,LEN(DH112)-FIND("|",DH112))))*$D$14+SUM(($D$108:$D$115=LEFT(DH112,FIND("·",DH112)-1))*(LEFT(($E$108:$E$115),1)=MID(DH112,FIND("|",DH112)-1,1))*(RIGHT(($E$108:$E$115),LEN($E$108:$E$115)-FIND("|",$E$108:$E$115))&lt;&gt;RIGHT(DH112,LEN(DH112)-FIND("|",DH112))))*($D$14)+SUMIFS($D$13,$H$112,"&lt;&gt;0|-",$G112,LEFT(DH112,FIND("·",DH112)-1)),0)</f>
        <v>0</v>
      </c>
      <c r="DK112" s="141"/>
      <c r="DL112" s="133">
        <f t="array" ref="DL112">IFERROR(SUM(($G$108:$G$115=LEFT(DK112,FIND("·",DK112)-1))*(LEFT(($H$108:$H$115),1)=MID(DK112,FIND("|",DK112)-1,1))*(RIGHT(($H$108:$H$115),LEN($H$108:$H$115)-FIND("|",$H$108:$H$115))=RIGHT(DK112,LEN(DK112)-FIND("|",DK112)))*($D$15+$D$14))+SUM(($D$108:$D$115=LEFT(DK112,FIND("·",DK112)-1))*(LEFT(($E$108:$E$115),1)=MID(DK112,FIND("|",DK112)-1,1))*(RIGHT(($E$108:$E$115),LEN($E$108:$E$115)-FIND("|",$E$108:$E$115))=RIGHT(DK112,LEN(DK112)-FIND("|",DK112))))*($D$15+$D$14)+SUM((($G$108:$G$115)=LEFT(DK112,FIND("·",DK112)-1))*(LEFT(($H$108:$H$115),1)=MID(DK112,FIND("|",DK112)-1,1))*(RIGHT(($H$108:$H$115),LEN($H$108:$H$115)-FIND("|",$H$108:$H$115))&lt;&gt;RIGHT(DK112,LEN(DK112)-FIND("|",DK112))))*$D$14+SUM(($D$108:$D$115=LEFT(DK112,FIND("·",DK112)-1))*(LEFT(($E$108:$E$115),1)=MID(DK112,FIND("|",DK112)-1,1))*(RIGHT(($E$108:$E$115),LEN($E$108:$E$115)-FIND("|",$E$108:$E$115))&lt;&gt;RIGHT(DK112,LEN(DK112)-FIND("|",DK112))))*($D$14)+SUMIFS($D$13,$H$112,"&lt;&gt;0|-",$G112,LEFT(DK112,FIND("·",DK112)-1)),0)</f>
        <v>0</v>
      </c>
      <c r="DN112" s="141"/>
      <c r="DO112" s="133">
        <f t="array" ref="DO112">IFERROR(SUM(($G$108:$G$115=LEFT(DN112,FIND("·",DN112)-1))*(LEFT(($H$108:$H$115),1)=MID(DN112,FIND("|",DN112)-1,1))*(RIGHT(($H$108:$H$115),LEN($H$108:$H$115)-FIND("|",$H$108:$H$115))=RIGHT(DN112,LEN(DN112)-FIND("|",DN112)))*($D$15+$D$14))+SUM(($D$108:$D$115=LEFT(DN112,FIND("·",DN112)-1))*(LEFT(($E$108:$E$115),1)=MID(DN112,FIND("|",DN112)-1,1))*(RIGHT(($E$108:$E$115),LEN($E$108:$E$115)-FIND("|",$E$108:$E$115))=RIGHT(DN112,LEN(DN112)-FIND("|",DN112))))*($D$15+$D$14)+SUM((($G$108:$G$115)=LEFT(DN112,FIND("·",DN112)-1))*(LEFT(($H$108:$H$115),1)=MID(DN112,FIND("|",DN112)-1,1))*(RIGHT(($H$108:$H$115),LEN($H$108:$H$115)-FIND("|",$H$108:$H$115))&lt;&gt;RIGHT(DN112,LEN(DN112)-FIND("|",DN112))))*$D$14+SUM(($D$108:$D$115=LEFT(DN112,FIND("·",DN112)-1))*(LEFT(($E$108:$E$115),1)=MID(DN112,FIND("|",DN112)-1,1))*(RIGHT(($E$108:$E$115),LEN($E$108:$E$115)-FIND("|",$E$108:$E$115))&lt;&gt;RIGHT(DN112,LEN(DN112)-FIND("|",DN112))))*($D$14)+SUMIFS($D$13,$H$112,"&lt;&gt;0|-",$G112,LEFT(DN112,FIND("·",DN112)-1)),0)</f>
        <v>0</v>
      </c>
      <c r="DQ112" s="141"/>
      <c r="DR112" s="133">
        <f t="array" ref="DR112">IFERROR(SUM(($G$108:$G$115=LEFT(DQ112,FIND("·",DQ112)-1))*(LEFT(($H$108:$H$115),1)=MID(DQ112,FIND("|",DQ112)-1,1))*(RIGHT(($H$108:$H$115),LEN($H$108:$H$115)-FIND("|",$H$108:$H$115))=RIGHT(DQ112,LEN(DQ112)-FIND("|",DQ112)))*($D$15+$D$14))+SUM(($D$108:$D$115=LEFT(DQ112,FIND("·",DQ112)-1))*(LEFT(($E$108:$E$115),1)=MID(DQ112,FIND("|",DQ112)-1,1))*(RIGHT(($E$108:$E$115),LEN($E$108:$E$115)-FIND("|",$E$108:$E$115))=RIGHT(DQ112,LEN(DQ112)-FIND("|",DQ112))))*($D$15+$D$14)+SUM((($G$108:$G$115)=LEFT(DQ112,FIND("·",DQ112)-1))*(LEFT(($H$108:$H$115),1)=MID(DQ112,FIND("|",DQ112)-1,1))*(RIGHT(($H$108:$H$115),LEN($H$108:$H$115)-FIND("|",$H$108:$H$115))&lt;&gt;RIGHT(DQ112,LEN(DQ112)-FIND("|",DQ112))))*$D$14+SUM(($D$108:$D$115=LEFT(DQ112,FIND("·",DQ112)-1))*(LEFT(($E$108:$E$115),1)=MID(DQ112,FIND("|",DQ112)-1,1))*(RIGHT(($E$108:$E$115),LEN($E$108:$E$115)-FIND("|",$E$108:$E$115))&lt;&gt;RIGHT(DQ112,LEN(DQ112)-FIND("|",DQ112))))*($D$14)+SUMIFS($D$13,$H$112,"&lt;&gt;0|-",$G112,LEFT(DQ112,FIND("·",DQ112)-1)),0)</f>
        <v>0</v>
      </c>
      <c r="DT112" s="141"/>
      <c r="DU112" s="133">
        <f t="array" ref="DU112">IFERROR(SUM(($G$108:$G$115=LEFT(DT112,FIND("·",DT112)-1))*(LEFT(($H$108:$H$115),1)=MID(DT112,FIND("|",DT112)-1,1))*(RIGHT(($H$108:$H$115),LEN($H$108:$H$115)-FIND("|",$H$108:$H$115))=RIGHT(DT112,LEN(DT112)-FIND("|",DT112)))*($D$15+$D$14))+SUM(($D$108:$D$115=LEFT(DT112,FIND("·",DT112)-1))*(LEFT(($E$108:$E$115),1)=MID(DT112,FIND("|",DT112)-1,1))*(RIGHT(($E$108:$E$115),LEN($E$108:$E$115)-FIND("|",$E$108:$E$115))=RIGHT(DT112,LEN(DT112)-FIND("|",DT112))))*($D$15+$D$14)+SUM((($G$108:$G$115)=LEFT(DT112,FIND("·",DT112)-1))*(LEFT(($H$108:$H$115),1)=MID(DT112,FIND("|",DT112)-1,1))*(RIGHT(($H$108:$H$115),LEN($H$108:$H$115)-FIND("|",$H$108:$H$115))&lt;&gt;RIGHT(DT112,LEN(DT112)-FIND("|",DT112))))*$D$14+SUM(($D$108:$D$115=LEFT(DT112,FIND("·",DT112)-1))*(LEFT(($E$108:$E$115),1)=MID(DT112,FIND("|",DT112)-1,1))*(RIGHT(($E$108:$E$115),LEN($E$108:$E$115)-FIND("|",$E$108:$E$115))&lt;&gt;RIGHT(DT112,LEN(DT112)-FIND("|",DT112))))*($D$14)+SUMIFS($D$13,$H$112,"&lt;&gt;0|-",$G112,LEFT(DT112,FIND("·",DT112)-1)),0)</f>
        <v>0</v>
      </c>
      <c r="DW112" s="141"/>
      <c r="DX112" s="133">
        <f t="array" ref="DX112">IFERROR(SUM(($G$108:$G$115=LEFT(DW112,FIND("·",DW112)-1))*(LEFT(($H$108:$H$115),1)=MID(DW112,FIND("|",DW112)-1,1))*(RIGHT(($H$108:$H$115),LEN($H$108:$H$115)-FIND("|",$H$108:$H$115))=RIGHT(DW112,LEN(DW112)-FIND("|",DW112)))*($D$15+$D$14))+SUM(($D$108:$D$115=LEFT(DW112,FIND("·",DW112)-1))*(LEFT(($E$108:$E$115),1)=MID(DW112,FIND("|",DW112)-1,1))*(RIGHT(($E$108:$E$115),LEN($E$108:$E$115)-FIND("|",$E$108:$E$115))=RIGHT(DW112,LEN(DW112)-FIND("|",DW112))))*($D$15+$D$14)+SUM((($G$108:$G$115)=LEFT(DW112,FIND("·",DW112)-1))*(LEFT(($H$108:$H$115),1)=MID(DW112,FIND("|",DW112)-1,1))*(RIGHT(($H$108:$H$115),LEN($H$108:$H$115)-FIND("|",$H$108:$H$115))&lt;&gt;RIGHT(DW112,LEN(DW112)-FIND("|",DW112))))*$D$14+SUM(($D$108:$D$115=LEFT(DW112,FIND("·",DW112)-1))*(LEFT(($E$108:$E$115),1)=MID(DW112,FIND("|",DW112)-1,1))*(RIGHT(($E$108:$E$115),LEN($E$108:$E$115)-FIND("|",$E$108:$E$115))&lt;&gt;RIGHT(DW112,LEN(DW112)-FIND("|",DW112))))*($D$14)+SUMIFS($D$13,$H$112,"&lt;&gt;0|-",$G112,LEFT(DW112,FIND("·",DW112)-1)),0)</f>
        <v>0</v>
      </c>
      <c r="DZ112" s="141"/>
      <c r="EA112" s="133">
        <f t="array" ref="EA112">IFERROR(SUM(($G$108:$G$115=LEFT(DZ112,FIND("·",DZ112)-1))*(LEFT(($H$108:$H$115),1)=MID(DZ112,FIND("|",DZ112)-1,1))*(RIGHT(($H$108:$H$115),LEN($H$108:$H$115)-FIND("|",$H$108:$H$115))=RIGHT(DZ112,LEN(DZ112)-FIND("|",DZ112)))*($D$15+$D$14))+SUM(($D$108:$D$115=LEFT(DZ112,FIND("·",DZ112)-1))*(LEFT(($E$108:$E$115),1)=MID(DZ112,FIND("|",DZ112)-1,1))*(RIGHT(($E$108:$E$115),LEN($E$108:$E$115)-FIND("|",$E$108:$E$115))=RIGHT(DZ112,LEN(DZ112)-FIND("|",DZ112))))*($D$15+$D$14)+SUM((($G$108:$G$115)=LEFT(DZ112,FIND("·",DZ112)-1))*(LEFT(($H$108:$H$115),1)=MID(DZ112,FIND("|",DZ112)-1,1))*(RIGHT(($H$108:$H$115),LEN($H$108:$H$115)-FIND("|",$H$108:$H$115))&lt;&gt;RIGHT(DZ112,LEN(DZ112)-FIND("|",DZ112))))*$D$14+SUM(($D$108:$D$115=LEFT(DZ112,FIND("·",DZ112)-1))*(LEFT(($E$108:$E$115),1)=MID(DZ112,FIND("|",DZ112)-1,1))*(RIGHT(($E$108:$E$115),LEN($E$108:$E$115)-FIND("|",$E$108:$E$115))&lt;&gt;RIGHT(DZ112,LEN(DZ112)-FIND("|",DZ112))))*($D$14)+SUMIFS($D$13,$H$112,"&lt;&gt;0|-",$G112,LEFT(DZ112,FIND("·",DZ112)-1)),0)</f>
        <v>0</v>
      </c>
      <c r="EC112" s="141"/>
      <c r="ED112" s="133">
        <f t="array" ref="ED112">IFERROR(SUM(($G$108:$G$115=LEFT(EC112,FIND("·",EC112)-1))*(LEFT(($H$108:$H$115),1)=MID(EC112,FIND("|",EC112)-1,1))*(RIGHT(($H$108:$H$115),LEN($H$108:$H$115)-FIND("|",$H$108:$H$115))=RIGHT(EC112,LEN(EC112)-FIND("|",EC112)))*($D$15+$D$14))+SUM(($D$108:$D$115=LEFT(EC112,FIND("·",EC112)-1))*(LEFT(($E$108:$E$115),1)=MID(EC112,FIND("|",EC112)-1,1))*(RIGHT(($E$108:$E$115),LEN($E$108:$E$115)-FIND("|",$E$108:$E$115))=RIGHT(EC112,LEN(EC112)-FIND("|",EC112))))*($D$15+$D$14)+SUM((($G$108:$G$115)=LEFT(EC112,FIND("·",EC112)-1))*(LEFT(($H$108:$H$115),1)=MID(EC112,FIND("|",EC112)-1,1))*(RIGHT(($H$108:$H$115),LEN($H$108:$H$115)-FIND("|",$H$108:$H$115))&lt;&gt;RIGHT(EC112,LEN(EC112)-FIND("|",EC112))))*$D$14+SUM(($D$108:$D$115=LEFT(EC112,FIND("·",EC112)-1))*(LEFT(($E$108:$E$115),1)=MID(EC112,FIND("|",EC112)-1,1))*(RIGHT(($E$108:$E$115),LEN($E$108:$E$115)-FIND("|",$E$108:$E$115))&lt;&gt;RIGHT(EC112,LEN(EC112)-FIND("|",EC112))))*($D$14)+SUMIFS($D$13,$H$112,"&lt;&gt;0|-",$G112,LEFT(EC112,FIND("·",EC112)-1)),0)</f>
        <v>0</v>
      </c>
      <c r="EF112" s="141"/>
      <c r="EG112" s="133">
        <f t="array" ref="EG112">IFERROR(SUM(($G$108:$G$115=LEFT(EF112,FIND("·",EF112)-1))*(LEFT(($H$108:$H$115),1)=MID(EF112,FIND("|",EF112)-1,1))*(RIGHT(($H$108:$H$115),LEN($H$108:$H$115)-FIND("|",$H$108:$H$115))=RIGHT(EF112,LEN(EF112)-FIND("|",EF112)))*($D$15+$D$14))+SUM(($D$108:$D$115=LEFT(EF112,FIND("·",EF112)-1))*(LEFT(($E$108:$E$115),1)=MID(EF112,FIND("|",EF112)-1,1))*(RIGHT(($E$108:$E$115),LEN($E$108:$E$115)-FIND("|",$E$108:$E$115))=RIGHT(EF112,LEN(EF112)-FIND("|",EF112))))*($D$15+$D$14)+SUM((($G$108:$G$115)=LEFT(EF112,FIND("·",EF112)-1))*(LEFT(($H$108:$H$115),1)=MID(EF112,FIND("|",EF112)-1,1))*(RIGHT(($H$108:$H$115),LEN($H$108:$H$115)-FIND("|",$H$108:$H$115))&lt;&gt;RIGHT(EF112,LEN(EF112)-FIND("|",EF112))))*$D$14+SUM(($D$108:$D$115=LEFT(EF112,FIND("·",EF112)-1))*(LEFT(($E$108:$E$115),1)=MID(EF112,FIND("|",EF112)-1,1))*(RIGHT(($E$108:$E$115),LEN($E$108:$E$115)-FIND("|",$E$108:$E$115))&lt;&gt;RIGHT(EF112,LEN(EF112)-FIND("|",EF112))))*($D$14)+SUMIFS($D$13,$H$112,"&lt;&gt;0|-",$G112,LEFT(EF112,FIND("·",EF112)-1)),0)</f>
        <v>0</v>
      </c>
      <c r="EI112" s="141"/>
      <c r="EJ112" s="133">
        <f t="array" ref="EJ112">IFERROR(SUM(($G$108:$G$115=LEFT(EI112,FIND("·",EI112)-1))*(LEFT(($H$108:$H$115),1)=MID(EI112,FIND("|",EI112)-1,1))*(RIGHT(($H$108:$H$115),LEN($H$108:$H$115)-FIND("|",$H$108:$H$115))=RIGHT(EI112,LEN(EI112)-FIND("|",EI112)))*($D$15+$D$14))+SUM(($D$108:$D$115=LEFT(EI112,FIND("·",EI112)-1))*(LEFT(($E$108:$E$115),1)=MID(EI112,FIND("|",EI112)-1,1))*(RIGHT(($E$108:$E$115),LEN($E$108:$E$115)-FIND("|",$E$108:$E$115))=RIGHT(EI112,LEN(EI112)-FIND("|",EI112))))*($D$15+$D$14)+SUM((($G$108:$G$115)=LEFT(EI112,FIND("·",EI112)-1))*(LEFT(($H$108:$H$115),1)=MID(EI112,FIND("|",EI112)-1,1))*(RIGHT(($H$108:$H$115),LEN($H$108:$H$115)-FIND("|",$H$108:$H$115))&lt;&gt;RIGHT(EI112,LEN(EI112)-FIND("|",EI112))))*$D$14+SUM(($D$108:$D$115=LEFT(EI112,FIND("·",EI112)-1))*(LEFT(($E$108:$E$115),1)=MID(EI112,FIND("|",EI112)-1,1))*(RIGHT(($E$108:$E$115),LEN($E$108:$E$115)-FIND("|",$E$108:$E$115))&lt;&gt;RIGHT(EI112,LEN(EI112)-FIND("|",EI112))))*($D$14)+SUMIFS($D$13,$H$112,"&lt;&gt;0|-",$G112,LEFT(EI112,FIND("·",EI112)-1)),0)</f>
        <v>0</v>
      </c>
      <c r="EL112" s="141"/>
      <c r="EM112" s="133">
        <f t="array" ref="EM112">IFERROR(SUM(($G$108:$G$115=LEFT(EL112,FIND("·",EL112)-1))*(LEFT(($H$108:$H$115),1)=MID(EL112,FIND("|",EL112)-1,1))*(RIGHT(($H$108:$H$115),LEN($H$108:$H$115)-FIND("|",$H$108:$H$115))=RIGHT(EL112,LEN(EL112)-FIND("|",EL112)))*($D$15+$D$14))+SUM(($D$108:$D$115=LEFT(EL112,FIND("·",EL112)-1))*(LEFT(($E$108:$E$115),1)=MID(EL112,FIND("|",EL112)-1,1))*(RIGHT(($E$108:$E$115),LEN($E$108:$E$115)-FIND("|",$E$108:$E$115))=RIGHT(EL112,LEN(EL112)-FIND("|",EL112))))*($D$15+$D$14)+SUM((($G$108:$G$115)=LEFT(EL112,FIND("·",EL112)-1))*(LEFT(($H$108:$H$115),1)=MID(EL112,FIND("|",EL112)-1,1))*(RIGHT(($H$108:$H$115),LEN($H$108:$H$115)-FIND("|",$H$108:$H$115))&lt;&gt;RIGHT(EL112,LEN(EL112)-FIND("|",EL112))))*$D$14+SUM(($D$108:$D$115=LEFT(EL112,FIND("·",EL112)-1))*(LEFT(($E$108:$E$115),1)=MID(EL112,FIND("|",EL112)-1,1))*(RIGHT(($E$108:$E$115),LEN($E$108:$E$115)-FIND("|",$E$108:$E$115))&lt;&gt;RIGHT(EL112,LEN(EL112)-FIND("|",EL112))))*($D$14)+SUMIFS($D$13,$H$112,"&lt;&gt;0|-",$G112,LEFT(EL112,FIND("·",EL112)-1)),0)</f>
        <v>0</v>
      </c>
      <c r="EO112" s="141"/>
      <c r="EP112" s="133">
        <f t="array" ref="EP112">IFERROR(SUM(($G$108:$G$115=LEFT(EO112,FIND("·",EO112)-1))*(LEFT(($H$108:$H$115),1)=MID(EO112,FIND("|",EO112)-1,1))*(RIGHT(($H$108:$H$115),LEN($H$108:$H$115)-FIND("|",$H$108:$H$115))=RIGHT(EO112,LEN(EO112)-FIND("|",EO112)))*($D$15+$D$14))+SUM(($D$108:$D$115=LEFT(EO112,FIND("·",EO112)-1))*(LEFT(($E$108:$E$115),1)=MID(EO112,FIND("|",EO112)-1,1))*(RIGHT(($E$108:$E$115),LEN($E$108:$E$115)-FIND("|",$E$108:$E$115))=RIGHT(EO112,LEN(EO112)-FIND("|",EO112))))*($D$15+$D$14)+SUM((($G$108:$G$115)=LEFT(EO112,FIND("·",EO112)-1))*(LEFT(($H$108:$H$115),1)=MID(EO112,FIND("|",EO112)-1,1))*(RIGHT(($H$108:$H$115),LEN($H$108:$H$115)-FIND("|",$H$108:$H$115))&lt;&gt;RIGHT(EO112,LEN(EO112)-FIND("|",EO112))))*$D$14+SUM(($D$108:$D$115=LEFT(EO112,FIND("·",EO112)-1))*(LEFT(($E$108:$E$115),1)=MID(EO112,FIND("|",EO112)-1,1))*(RIGHT(($E$108:$E$115),LEN($E$108:$E$115)-FIND("|",$E$108:$E$115))&lt;&gt;RIGHT(EO112,LEN(EO112)-FIND("|",EO112))))*($D$14)+SUMIFS($D$13,$H$112,"&lt;&gt;0|-",$G112,LEFT(EO112,FIND("·",EO112)-1)),0)</f>
        <v>0</v>
      </c>
      <c r="ER112" s="141"/>
      <c r="ES112" s="133">
        <f t="array" ref="ES112">IFERROR(SUM(($G$108:$G$115=LEFT(ER112,FIND("·",ER112)-1))*(LEFT(($H$108:$H$115),1)=MID(ER112,FIND("|",ER112)-1,1))*(RIGHT(($H$108:$H$115),LEN($H$108:$H$115)-FIND("|",$H$108:$H$115))=RIGHT(ER112,LEN(ER112)-FIND("|",ER112)))*($D$15+$D$14))+SUM(($D$108:$D$115=LEFT(ER112,FIND("·",ER112)-1))*(LEFT(($E$108:$E$115),1)=MID(ER112,FIND("|",ER112)-1,1))*(RIGHT(($E$108:$E$115),LEN($E$108:$E$115)-FIND("|",$E$108:$E$115))=RIGHT(ER112,LEN(ER112)-FIND("|",ER112))))*($D$15+$D$14)+SUM((($G$108:$G$115)=LEFT(ER112,FIND("·",ER112)-1))*(LEFT(($H$108:$H$115),1)=MID(ER112,FIND("|",ER112)-1,1))*(RIGHT(($H$108:$H$115),LEN($H$108:$H$115)-FIND("|",$H$108:$H$115))&lt;&gt;RIGHT(ER112,LEN(ER112)-FIND("|",ER112))))*$D$14+SUM(($D$108:$D$115=LEFT(ER112,FIND("·",ER112)-1))*(LEFT(($E$108:$E$115),1)=MID(ER112,FIND("|",ER112)-1,1))*(RIGHT(($E$108:$E$115),LEN($E$108:$E$115)-FIND("|",$E$108:$E$115))&lt;&gt;RIGHT(ER112,LEN(ER112)-FIND("|",ER112))))*($D$14)+SUMIFS($D$13,$H$112,"&lt;&gt;0|-",$G112,LEFT(ER112,FIND("·",ER112)-1)),0)</f>
        <v>0</v>
      </c>
      <c r="EU112" s="141"/>
      <c r="EV112" s="133">
        <f t="array" ref="EV112">IFERROR(SUM(($G$108:$G$115=LEFT(EU112,FIND("·",EU112)-1))*(LEFT(($H$108:$H$115),1)=MID(EU112,FIND("|",EU112)-1,1))*(RIGHT(($H$108:$H$115),LEN($H$108:$H$115)-FIND("|",$H$108:$H$115))=RIGHT(EU112,LEN(EU112)-FIND("|",EU112)))*($D$15+$D$14))+SUM(($D$108:$D$115=LEFT(EU112,FIND("·",EU112)-1))*(LEFT(($E$108:$E$115),1)=MID(EU112,FIND("|",EU112)-1,1))*(RIGHT(($E$108:$E$115),LEN($E$108:$E$115)-FIND("|",$E$108:$E$115))=RIGHT(EU112,LEN(EU112)-FIND("|",EU112))))*($D$15+$D$14)+SUM((($G$108:$G$115)=LEFT(EU112,FIND("·",EU112)-1))*(LEFT(($H$108:$H$115),1)=MID(EU112,FIND("|",EU112)-1,1))*(RIGHT(($H$108:$H$115),LEN($H$108:$H$115)-FIND("|",$H$108:$H$115))&lt;&gt;RIGHT(EU112,LEN(EU112)-FIND("|",EU112))))*$D$14+SUM(($D$108:$D$115=LEFT(EU112,FIND("·",EU112)-1))*(LEFT(($E$108:$E$115),1)=MID(EU112,FIND("|",EU112)-1,1))*(RIGHT(($E$108:$E$115),LEN($E$108:$E$115)-FIND("|",$E$108:$E$115))&lt;&gt;RIGHT(EU112,LEN(EU112)-FIND("|",EU112))))*($D$14)+SUMIFS($D$13,$H$112,"&lt;&gt;0|-",$G112,LEFT(EU112,FIND("·",EU112)-1)),0)</f>
        <v>0</v>
      </c>
      <c r="EX112" s="141"/>
      <c r="EY112" s="133">
        <f t="array" ref="EY112">IFERROR(SUM(($G$108:$G$115=LEFT(EX112,FIND("·",EX112)-1))*(LEFT(($H$108:$H$115),1)=MID(EX112,FIND("|",EX112)-1,1))*(RIGHT(($H$108:$H$115),LEN($H$108:$H$115)-FIND("|",$H$108:$H$115))=RIGHT(EX112,LEN(EX112)-FIND("|",EX112)))*($D$15+$D$14))+SUM(($D$108:$D$115=LEFT(EX112,FIND("·",EX112)-1))*(LEFT(($E$108:$E$115),1)=MID(EX112,FIND("|",EX112)-1,1))*(RIGHT(($E$108:$E$115),LEN($E$108:$E$115)-FIND("|",$E$108:$E$115))=RIGHT(EX112,LEN(EX112)-FIND("|",EX112))))*($D$15+$D$14)+SUM((($G$108:$G$115)=LEFT(EX112,FIND("·",EX112)-1))*(LEFT(($H$108:$H$115),1)=MID(EX112,FIND("|",EX112)-1,1))*(RIGHT(($H$108:$H$115),LEN($H$108:$H$115)-FIND("|",$H$108:$H$115))&lt;&gt;RIGHT(EX112,LEN(EX112)-FIND("|",EX112))))*$D$14+SUM(($D$108:$D$115=LEFT(EX112,FIND("·",EX112)-1))*(LEFT(($E$108:$E$115),1)=MID(EX112,FIND("|",EX112)-1,1))*(RIGHT(($E$108:$E$115),LEN($E$108:$E$115)-FIND("|",$E$108:$E$115))&lt;&gt;RIGHT(EX112,LEN(EX112)-FIND("|",EX112))))*($D$14)+SUMIFS($D$13,$H$112,"&lt;&gt;0|-",$G112,LEFT(EX112,FIND("·",EX112)-1)),0)</f>
        <v>0</v>
      </c>
      <c r="FA112" s="141"/>
      <c r="FB112" s="133">
        <f t="array" ref="FB112">IFERROR(SUM(($G$108:$G$115=LEFT(FA112,FIND("·",FA112)-1))*(LEFT(($H$108:$H$115),1)=MID(FA112,FIND("|",FA112)-1,1))*(RIGHT(($H$108:$H$115),LEN($H$108:$H$115)-FIND("|",$H$108:$H$115))=RIGHT(FA112,LEN(FA112)-FIND("|",FA112)))*($D$15+$D$14))+SUM(($D$108:$D$115=LEFT(FA112,FIND("·",FA112)-1))*(LEFT(($E$108:$E$115),1)=MID(FA112,FIND("|",FA112)-1,1))*(RIGHT(($E$108:$E$115),LEN($E$108:$E$115)-FIND("|",$E$108:$E$115))=RIGHT(FA112,LEN(FA112)-FIND("|",FA112))))*($D$15+$D$14)+SUM((($G$108:$G$115)=LEFT(FA112,FIND("·",FA112)-1))*(LEFT(($H$108:$H$115),1)=MID(FA112,FIND("|",FA112)-1,1))*(RIGHT(($H$108:$H$115),LEN($H$108:$H$115)-FIND("|",$H$108:$H$115))&lt;&gt;RIGHT(FA112,LEN(FA112)-FIND("|",FA112))))*$D$14+SUM(($D$108:$D$115=LEFT(FA112,FIND("·",FA112)-1))*(LEFT(($E$108:$E$115),1)=MID(FA112,FIND("|",FA112)-1,1))*(RIGHT(($E$108:$E$115),LEN($E$108:$E$115)-FIND("|",$E$108:$E$115))&lt;&gt;RIGHT(FA112,LEN(FA112)-FIND("|",FA112))))*($D$14)+SUMIFS($D$13,$H$112,"&lt;&gt;0|-",$G112,LEFT(FA112,FIND("·",FA112)-1)),0)</f>
        <v>0</v>
      </c>
    </row>
    <row r="113" spans="2:159" s="73" customFormat="1" x14ac:dyDescent="0.3">
      <c r="B113" s="157"/>
      <c r="C113" s="157"/>
      <c r="D113" s="75" t="str">
        <f>CONCATENATE(Resultados!K69,"-",Resultados!F69)</f>
        <v>2H-1G</v>
      </c>
      <c r="E113" s="75" t="str">
        <f>CONCATENATE(IF(Resultados!H69&gt;Resultados!I69,2,IF(Resultados!H69&lt;Resultados!I69,1,IF(AND(Resultados!H69=Resultados!I69,Resultados!H69&lt;&gt;"",Resultados!I69&lt;&gt;""),"X",0))),"|",Resultados!I69,"-",Resultados!H69)</f>
        <v>0|-</v>
      </c>
      <c r="F113" s="623"/>
      <c r="G113" s="166" t="str">
        <f>CONCATENATE(Resultados!F69,"-",Resultados!K69)</f>
        <v>1G-2H</v>
      </c>
      <c r="H113" s="167" t="str">
        <f>CONCATENATE(IF(Resultados!H69&gt;Resultados!I69,1,IF(Resultados!H69&lt;Resultados!I69,2,IF(AND(Resultados!H69=Resultados!I69,Resultados!H69&lt;&gt;"",Resultados!I69&lt;&gt;""),"X",0))),"|",Resultados!H69,"-",Resultados!I69)</f>
        <v>0|-</v>
      </c>
      <c r="J113" s="146"/>
      <c r="K113" s="145">
        <f t="array" ref="K113">IFERROR(SUM(($G$108:$G$115=LEFT(J113,FIND("·",J113)-1))*(LEFT(($H$108:$H$115),1)=MID(J113,FIND("|",J113)-1,1))*(RIGHT(($H$108:$H$115),LEN($H$108:$H$115)-FIND("|",$H$108:$H$115))=RIGHT(J113,LEN(J113)-FIND("|",J113)))*($D$15+$D$14))+SUM(($D$108:$D$115=LEFT(J113,FIND("·",J113)-1))*(LEFT(($E$108:$E$115),1)=MID(J113,FIND("|",J113)-1,1))*(RIGHT(($E$108:$E$115),LEN($E$108:$E$115)-FIND("|",$E$108:$E$115))=RIGHT(J113,LEN(J113)-FIND("|",J113))))*($D$15+$D$14)+SUM((($G$108:$G$115)=LEFT(J113,FIND("·",J113)-1))*(LEFT(($H$108:$H$115),1)=MID(J113,FIND("|",J113)-1,1))*(RIGHT(($H$108:$H$115),LEN($H$108:$H$115)-FIND("|",$H$108:$H$115))&lt;&gt;RIGHT(J113,LEN(J113)-FIND("|",J113))))*$D$14+SUM(($D$108:$D$115=LEFT(J113,FIND("·",J113)-1))*(LEFT(($E$108:$E$115),1)=MID(J113,FIND("|",J113)-1,1))*(RIGHT(($E$108:$E$115),LEN($E$108:$E$115)-FIND("|",$E$108:$E$115))&lt;&gt;RIGHT(J113,LEN(J113)-FIND("|",J113))))*($D$14)+SUMIFS($D$13,$H$113,"&lt;&gt;0|-",$G113,LEFT(J113,FIND("·",J113)-1)),0)</f>
        <v>0</v>
      </c>
      <c r="M113" s="141"/>
      <c r="N113" s="133">
        <f t="array" ref="N113">IFERROR(SUM(($G$108:$G$115=LEFT(M113,FIND("·",M113)-1))*(LEFT(($H$108:$H$115),1)=MID(M113,FIND("|",M113)-1,1))*(RIGHT(($H$108:$H$115),LEN($H$108:$H$115)-FIND("|",$H$108:$H$115))=RIGHT(M113,LEN(M113)-FIND("|",M113)))*($D$15+$D$14))+SUM(($D$108:$D$115=LEFT(M113,FIND("·",M113)-1))*(LEFT(($E$108:$E$115),1)=MID(M113,FIND("|",M113)-1,1))*(RIGHT(($E$108:$E$115),LEN($E$108:$E$115)-FIND("|",$E$108:$E$115))=RIGHT(M113,LEN(M113)-FIND("|",M113))))*($D$15+$D$14)+SUM((($G$108:$G$115)=LEFT(M113,FIND("·",M113)-1))*(LEFT(($H$108:$H$115),1)=MID(M113,FIND("|",M113)-1,1))*(RIGHT(($H$108:$H$115),LEN($H$108:$H$115)-FIND("|",$H$108:$H$115))&lt;&gt;RIGHT(M113,LEN(M113)-FIND("|",M113))))*$D$14+SUM(($D$108:$D$115=LEFT(M113,FIND("·",M113)-1))*(LEFT(($E$108:$E$115),1)=MID(M113,FIND("|",M113)-1,1))*(RIGHT(($E$108:$E$115),LEN($E$108:$E$115)-FIND("|",$E$108:$E$115))&lt;&gt;RIGHT(M113,LEN(M113)-FIND("|",M113))))*($D$14)+SUMIFS($D$13,$H$113,"&lt;&gt;0|-",$G113,LEFT(M113,FIND("·",M113)-1)),0)</f>
        <v>0</v>
      </c>
      <c r="P113" s="141"/>
      <c r="Q113" s="133">
        <f t="array" ref="Q113">IFERROR(SUM(($G$108:$G$115=LEFT(P113,FIND("·",P113)-1))*(LEFT(($H$108:$H$115),1)=MID(P113,FIND("|",P113)-1,1))*(RIGHT(($H$108:$H$115),LEN($H$108:$H$115)-FIND("|",$H$108:$H$115))=RIGHT(P113,LEN(P113)-FIND("|",P113)))*($D$15+$D$14))+SUM(($D$108:$D$115=LEFT(P113,FIND("·",P113)-1))*(LEFT(($E$108:$E$115),1)=MID(P113,FIND("|",P113)-1,1))*(RIGHT(($E$108:$E$115),LEN($E$108:$E$115)-FIND("|",$E$108:$E$115))=RIGHT(P113,LEN(P113)-FIND("|",P113))))*($D$15+$D$14)+SUM((($G$108:$G$115)=LEFT(P113,FIND("·",P113)-1))*(LEFT(($H$108:$H$115),1)=MID(P113,FIND("|",P113)-1,1))*(RIGHT(($H$108:$H$115),LEN($H$108:$H$115)-FIND("|",$H$108:$H$115))&lt;&gt;RIGHT(P113,LEN(P113)-FIND("|",P113))))*$D$14+SUM(($D$108:$D$115=LEFT(P113,FIND("·",P113)-1))*(LEFT(($E$108:$E$115),1)=MID(P113,FIND("|",P113)-1,1))*(RIGHT(($E$108:$E$115),LEN($E$108:$E$115)-FIND("|",$E$108:$E$115))&lt;&gt;RIGHT(P113,LEN(P113)-FIND("|",P113))))*($D$14)+SUMIFS($D$13,$H$113,"&lt;&gt;0|-",$G113,LEFT(P113,FIND("·",P113)-1)),0)</f>
        <v>0</v>
      </c>
      <c r="S113" s="141"/>
      <c r="T113" s="133">
        <f t="array" ref="T113">IFERROR(SUM(($G$108:$G$115=LEFT(S113,FIND("·",S113)-1))*(LEFT(($H$108:$H$115),1)=MID(S113,FIND("|",S113)-1,1))*(RIGHT(($H$108:$H$115),LEN($H$108:$H$115)-FIND("|",$H$108:$H$115))=RIGHT(S113,LEN(S113)-FIND("|",S113)))*($D$15+$D$14))+SUM(($D$108:$D$115=LEFT(S113,FIND("·",S113)-1))*(LEFT(($E$108:$E$115),1)=MID(S113,FIND("|",S113)-1,1))*(RIGHT(($E$108:$E$115),LEN($E$108:$E$115)-FIND("|",$E$108:$E$115))=RIGHT(S113,LEN(S113)-FIND("|",S113))))*($D$15+$D$14)+SUM((($G$108:$G$115)=LEFT(S113,FIND("·",S113)-1))*(LEFT(($H$108:$H$115),1)=MID(S113,FIND("|",S113)-1,1))*(RIGHT(($H$108:$H$115),LEN($H$108:$H$115)-FIND("|",$H$108:$H$115))&lt;&gt;RIGHT(S113,LEN(S113)-FIND("|",S113))))*$D$14+SUM(($D$108:$D$115=LEFT(S113,FIND("·",S113)-1))*(LEFT(($E$108:$E$115),1)=MID(S113,FIND("|",S113)-1,1))*(RIGHT(($E$108:$E$115),LEN($E$108:$E$115)-FIND("|",$E$108:$E$115))&lt;&gt;RIGHT(S113,LEN(S113)-FIND("|",S113))))*($D$14)+SUMIFS($D$13,$H$113,"&lt;&gt;0|-",$G113,LEFT(S113,FIND("·",S113)-1)),0)</f>
        <v>0</v>
      </c>
      <c r="V113" s="141"/>
      <c r="W113" s="133">
        <f t="array" ref="W113">IFERROR(SUM(($G$108:$G$115=LEFT(V113,FIND("·",V113)-1))*(LEFT(($H$108:$H$115),1)=MID(V113,FIND("|",V113)-1,1))*(RIGHT(($H$108:$H$115),LEN($H$108:$H$115)-FIND("|",$H$108:$H$115))=RIGHT(V113,LEN(V113)-FIND("|",V113)))*($D$15+$D$14))+SUM(($D$108:$D$115=LEFT(V113,FIND("·",V113)-1))*(LEFT(($E$108:$E$115),1)=MID(V113,FIND("|",V113)-1,1))*(RIGHT(($E$108:$E$115),LEN($E$108:$E$115)-FIND("|",$E$108:$E$115))=RIGHT(V113,LEN(V113)-FIND("|",V113))))*($D$15+$D$14)+SUM((($G$108:$G$115)=LEFT(V113,FIND("·",V113)-1))*(LEFT(($H$108:$H$115),1)=MID(V113,FIND("|",V113)-1,1))*(RIGHT(($H$108:$H$115),LEN($H$108:$H$115)-FIND("|",$H$108:$H$115))&lt;&gt;RIGHT(V113,LEN(V113)-FIND("|",V113))))*$D$14+SUM(($D$108:$D$115=LEFT(V113,FIND("·",V113)-1))*(LEFT(($E$108:$E$115),1)=MID(V113,FIND("|",V113)-1,1))*(RIGHT(($E$108:$E$115),LEN($E$108:$E$115)-FIND("|",$E$108:$E$115))&lt;&gt;RIGHT(V113,LEN(V113)-FIND("|",V113))))*($D$14)+SUMIFS($D$13,$H$113,"&lt;&gt;0|-",$G113,LEFT(V113,FIND("·",V113)-1)),0)</f>
        <v>0</v>
      </c>
      <c r="Y113" s="141"/>
      <c r="Z113" s="133">
        <f t="array" ref="Z113">IFERROR(SUM(($G$108:$G$115=LEFT(Y113,FIND("·",Y113)-1))*(LEFT(($H$108:$H$115),1)=MID(Y113,FIND("|",Y113)-1,1))*(RIGHT(($H$108:$H$115),LEN($H$108:$H$115)-FIND("|",$H$108:$H$115))=RIGHT(Y113,LEN(Y113)-FIND("|",Y113)))*($D$15+$D$14))+SUM(($D$108:$D$115=LEFT(Y113,FIND("·",Y113)-1))*(LEFT(($E$108:$E$115),1)=MID(Y113,FIND("|",Y113)-1,1))*(RIGHT(($E$108:$E$115),LEN($E$108:$E$115)-FIND("|",$E$108:$E$115))=RIGHT(Y113,LEN(Y113)-FIND("|",Y113))))*($D$15+$D$14)+SUM((($G$108:$G$115)=LEFT(Y113,FIND("·",Y113)-1))*(LEFT(($H$108:$H$115),1)=MID(Y113,FIND("|",Y113)-1,1))*(RIGHT(($H$108:$H$115),LEN($H$108:$H$115)-FIND("|",$H$108:$H$115))&lt;&gt;RIGHT(Y113,LEN(Y113)-FIND("|",Y113))))*$D$14+SUM(($D$108:$D$115=LEFT(Y113,FIND("·",Y113)-1))*(LEFT(($E$108:$E$115),1)=MID(Y113,FIND("|",Y113)-1,1))*(RIGHT(($E$108:$E$115),LEN($E$108:$E$115)-FIND("|",$E$108:$E$115))&lt;&gt;RIGHT(Y113,LEN(Y113)-FIND("|",Y113))))*($D$14)+SUMIFS($D$13,$H$113,"&lt;&gt;0|-",$G113,LEFT(Y113,FIND("·",Y113)-1)),0)</f>
        <v>0</v>
      </c>
      <c r="AB113" s="141"/>
      <c r="AC113" s="133">
        <f t="array" ref="AC113">IFERROR(SUM(($G$108:$G$115=LEFT(AB113,FIND("·",AB113)-1))*(LEFT(($H$108:$H$115),1)=MID(AB113,FIND("|",AB113)-1,1))*(RIGHT(($H$108:$H$115),LEN($H$108:$H$115)-FIND("|",$H$108:$H$115))=RIGHT(AB113,LEN(AB113)-FIND("|",AB113)))*($D$15+$D$14))+SUM(($D$108:$D$115=LEFT(AB113,FIND("·",AB113)-1))*(LEFT(($E$108:$E$115),1)=MID(AB113,FIND("|",AB113)-1,1))*(RIGHT(($E$108:$E$115),LEN($E$108:$E$115)-FIND("|",$E$108:$E$115))=RIGHT(AB113,LEN(AB113)-FIND("|",AB113))))*($D$15+$D$14)+SUM((($G$108:$G$115)=LEFT(AB113,FIND("·",AB113)-1))*(LEFT(($H$108:$H$115),1)=MID(AB113,FIND("|",AB113)-1,1))*(RIGHT(($H$108:$H$115),LEN($H$108:$H$115)-FIND("|",$H$108:$H$115))&lt;&gt;RIGHT(AB113,LEN(AB113)-FIND("|",AB113))))*$D$14+SUM(($D$108:$D$115=LEFT(AB113,FIND("·",AB113)-1))*(LEFT(($E$108:$E$115),1)=MID(AB113,FIND("|",AB113)-1,1))*(RIGHT(($E$108:$E$115),LEN($E$108:$E$115)-FIND("|",$E$108:$E$115))&lt;&gt;RIGHT(AB113,LEN(AB113)-FIND("|",AB113))))*($D$14)+SUMIFS($D$13,$H$113,"&lt;&gt;0|-",$G113,LEFT(AB113,FIND("·",AB113)-1)),0)</f>
        <v>0</v>
      </c>
      <c r="AE113" s="141"/>
      <c r="AF113" s="133">
        <f t="array" ref="AF113">IFERROR(SUM(($G$108:$G$115=LEFT(AE113,FIND("·",AE113)-1))*(LEFT(($H$108:$H$115),1)=MID(AE113,FIND("|",AE113)-1,1))*(RIGHT(($H$108:$H$115),LEN($H$108:$H$115)-FIND("|",$H$108:$H$115))=RIGHT(AE113,LEN(AE113)-FIND("|",AE113)))*($D$15+$D$14))+SUM(($D$108:$D$115=LEFT(AE113,FIND("·",AE113)-1))*(LEFT(($E$108:$E$115),1)=MID(AE113,FIND("|",AE113)-1,1))*(RIGHT(($E$108:$E$115),LEN($E$108:$E$115)-FIND("|",$E$108:$E$115))=RIGHT(AE113,LEN(AE113)-FIND("|",AE113))))*($D$15+$D$14)+SUM((($G$108:$G$115)=LEFT(AE113,FIND("·",AE113)-1))*(LEFT(($H$108:$H$115),1)=MID(AE113,FIND("|",AE113)-1,1))*(RIGHT(($H$108:$H$115),LEN($H$108:$H$115)-FIND("|",$H$108:$H$115))&lt;&gt;RIGHT(AE113,LEN(AE113)-FIND("|",AE113))))*$D$14+SUM(($D$108:$D$115=LEFT(AE113,FIND("·",AE113)-1))*(LEFT(($E$108:$E$115),1)=MID(AE113,FIND("|",AE113)-1,1))*(RIGHT(($E$108:$E$115),LEN($E$108:$E$115)-FIND("|",$E$108:$E$115))&lt;&gt;RIGHT(AE113,LEN(AE113)-FIND("|",AE113))))*($D$14)+SUMIFS($D$13,$H$113,"&lt;&gt;0|-",$G113,LEFT(AE113,FIND("·",AE113)-1)),0)</f>
        <v>0</v>
      </c>
      <c r="AH113" s="141"/>
      <c r="AI113" s="133">
        <f t="array" ref="AI113">IFERROR(SUM(($G$108:$G$115=LEFT(AH113,FIND("·",AH113)-1))*(LEFT(($H$108:$H$115),1)=MID(AH113,FIND("|",AH113)-1,1))*(RIGHT(($H$108:$H$115),LEN($H$108:$H$115)-FIND("|",$H$108:$H$115))=RIGHT(AH113,LEN(AH113)-FIND("|",AH113)))*($D$15+$D$14))+SUM(($D$108:$D$115=LEFT(AH113,FIND("·",AH113)-1))*(LEFT(($E$108:$E$115),1)=MID(AH113,FIND("|",AH113)-1,1))*(RIGHT(($E$108:$E$115),LEN($E$108:$E$115)-FIND("|",$E$108:$E$115))=RIGHT(AH113,LEN(AH113)-FIND("|",AH113))))*($D$15+$D$14)+SUM((($G$108:$G$115)=LEFT(AH113,FIND("·",AH113)-1))*(LEFT(($H$108:$H$115),1)=MID(AH113,FIND("|",AH113)-1,1))*(RIGHT(($H$108:$H$115),LEN($H$108:$H$115)-FIND("|",$H$108:$H$115))&lt;&gt;RIGHT(AH113,LEN(AH113)-FIND("|",AH113))))*$D$14+SUM(($D$108:$D$115=LEFT(AH113,FIND("·",AH113)-1))*(LEFT(($E$108:$E$115),1)=MID(AH113,FIND("|",AH113)-1,1))*(RIGHT(($E$108:$E$115),LEN($E$108:$E$115)-FIND("|",$E$108:$E$115))&lt;&gt;RIGHT(AH113,LEN(AH113)-FIND("|",AH113))))*($D$14)+SUMIFS($D$13,$H$113,"&lt;&gt;0|-",$G113,LEFT(AH113,FIND("·",AH113)-1)),0)</f>
        <v>0</v>
      </c>
      <c r="AK113" s="141"/>
      <c r="AL113" s="133">
        <f t="array" ref="AL113">IFERROR(SUM(($G$108:$G$115=LEFT(AK113,FIND("·",AK113)-1))*(LEFT(($H$108:$H$115),1)=MID(AK113,FIND("|",AK113)-1,1))*(RIGHT(($H$108:$H$115),LEN($H$108:$H$115)-FIND("|",$H$108:$H$115))=RIGHT(AK113,LEN(AK113)-FIND("|",AK113)))*($D$15+$D$14))+SUM(($D$108:$D$115=LEFT(AK113,FIND("·",AK113)-1))*(LEFT(($E$108:$E$115),1)=MID(AK113,FIND("|",AK113)-1,1))*(RIGHT(($E$108:$E$115),LEN($E$108:$E$115)-FIND("|",$E$108:$E$115))=RIGHT(AK113,LEN(AK113)-FIND("|",AK113))))*($D$15+$D$14)+SUM((($G$108:$G$115)=LEFT(AK113,FIND("·",AK113)-1))*(LEFT(($H$108:$H$115),1)=MID(AK113,FIND("|",AK113)-1,1))*(RIGHT(($H$108:$H$115),LEN($H$108:$H$115)-FIND("|",$H$108:$H$115))&lt;&gt;RIGHT(AK113,LEN(AK113)-FIND("|",AK113))))*$D$14+SUM(($D$108:$D$115=LEFT(AK113,FIND("·",AK113)-1))*(LEFT(($E$108:$E$115),1)=MID(AK113,FIND("|",AK113)-1,1))*(RIGHT(($E$108:$E$115),LEN($E$108:$E$115)-FIND("|",$E$108:$E$115))&lt;&gt;RIGHT(AK113,LEN(AK113)-FIND("|",AK113))))*($D$14)+SUMIFS($D$13,$H$113,"&lt;&gt;0|-",$G113,LEFT(AK113,FIND("·",AK113)-1)),0)</f>
        <v>0</v>
      </c>
      <c r="AN113" s="141"/>
      <c r="AO113" s="133">
        <f t="array" ref="AO113">IFERROR(SUM(($G$108:$G$115=LEFT(AN113,FIND("·",AN113)-1))*(LEFT(($H$108:$H$115),1)=MID(AN113,FIND("|",AN113)-1,1))*(RIGHT(($H$108:$H$115),LEN($H$108:$H$115)-FIND("|",$H$108:$H$115))=RIGHT(AN113,LEN(AN113)-FIND("|",AN113)))*($D$15+$D$14))+SUM(($D$108:$D$115=LEFT(AN113,FIND("·",AN113)-1))*(LEFT(($E$108:$E$115),1)=MID(AN113,FIND("|",AN113)-1,1))*(RIGHT(($E$108:$E$115),LEN($E$108:$E$115)-FIND("|",$E$108:$E$115))=RIGHT(AN113,LEN(AN113)-FIND("|",AN113))))*($D$15+$D$14)+SUM((($G$108:$G$115)=LEFT(AN113,FIND("·",AN113)-1))*(LEFT(($H$108:$H$115),1)=MID(AN113,FIND("|",AN113)-1,1))*(RIGHT(($H$108:$H$115),LEN($H$108:$H$115)-FIND("|",$H$108:$H$115))&lt;&gt;RIGHT(AN113,LEN(AN113)-FIND("|",AN113))))*$D$14+SUM(($D$108:$D$115=LEFT(AN113,FIND("·",AN113)-1))*(LEFT(($E$108:$E$115),1)=MID(AN113,FIND("|",AN113)-1,1))*(RIGHT(($E$108:$E$115),LEN($E$108:$E$115)-FIND("|",$E$108:$E$115))&lt;&gt;RIGHT(AN113,LEN(AN113)-FIND("|",AN113))))*($D$14)+SUMIFS($D$13,$H$113,"&lt;&gt;0|-",$G113,LEFT(AN113,FIND("·",AN113)-1)),0)</f>
        <v>0</v>
      </c>
      <c r="AQ113" s="141"/>
      <c r="AR113" s="133">
        <f t="array" ref="AR113">IFERROR(SUM(($G$108:$G$115=LEFT(AQ113,FIND("·",AQ113)-1))*(LEFT(($H$108:$H$115),1)=MID(AQ113,FIND("|",AQ113)-1,1))*(RIGHT(($H$108:$H$115),LEN($H$108:$H$115)-FIND("|",$H$108:$H$115))=RIGHT(AQ113,LEN(AQ113)-FIND("|",AQ113)))*($D$15+$D$14))+SUM(($D$108:$D$115=LEFT(AQ113,FIND("·",AQ113)-1))*(LEFT(($E$108:$E$115),1)=MID(AQ113,FIND("|",AQ113)-1,1))*(RIGHT(($E$108:$E$115),LEN($E$108:$E$115)-FIND("|",$E$108:$E$115))=RIGHT(AQ113,LEN(AQ113)-FIND("|",AQ113))))*($D$15+$D$14)+SUM((($G$108:$G$115)=LEFT(AQ113,FIND("·",AQ113)-1))*(LEFT(($H$108:$H$115),1)=MID(AQ113,FIND("|",AQ113)-1,1))*(RIGHT(($H$108:$H$115),LEN($H$108:$H$115)-FIND("|",$H$108:$H$115))&lt;&gt;RIGHT(AQ113,LEN(AQ113)-FIND("|",AQ113))))*$D$14+SUM(($D$108:$D$115=LEFT(AQ113,FIND("·",AQ113)-1))*(LEFT(($E$108:$E$115),1)=MID(AQ113,FIND("|",AQ113)-1,1))*(RIGHT(($E$108:$E$115),LEN($E$108:$E$115)-FIND("|",$E$108:$E$115))&lt;&gt;RIGHT(AQ113,LEN(AQ113)-FIND("|",AQ113))))*($D$14)+SUMIFS($D$13,$H$113,"&lt;&gt;0|-",$G113,LEFT(AQ113,FIND("·",AQ113)-1)),0)</f>
        <v>0</v>
      </c>
      <c r="AT113" s="141"/>
      <c r="AU113" s="133">
        <f t="array" ref="AU113">IFERROR(SUM(($G$108:$G$115=LEFT(AT113,FIND("·",AT113)-1))*(LEFT(($H$108:$H$115),1)=MID(AT113,FIND("|",AT113)-1,1))*(RIGHT(($H$108:$H$115),LEN($H$108:$H$115)-FIND("|",$H$108:$H$115))=RIGHT(AT113,LEN(AT113)-FIND("|",AT113)))*($D$15+$D$14))+SUM(($D$108:$D$115=LEFT(AT113,FIND("·",AT113)-1))*(LEFT(($E$108:$E$115),1)=MID(AT113,FIND("|",AT113)-1,1))*(RIGHT(($E$108:$E$115),LEN($E$108:$E$115)-FIND("|",$E$108:$E$115))=RIGHT(AT113,LEN(AT113)-FIND("|",AT113))))*($D$15+$D$14)+SUM((($G$108:$G$115)=LEFT(AT113,FIND("·",AT113)-1))*(LEFT(($H$108:$H$115),1)=MID(AT113,FIND("|",AT113)-1,1))*(RIGHT(($H$108:$H$115),LEN($H$108:$H$115)-FIND("|",$H$108:$H$115))&lt;&gt;RIGHT(AT113,LEN(AT113)-FIND("|",AT113))))*$D$14+SUM(($D$108:$D$115=LEFT(AT113,FIND("·",AT113)-1))*(LEFT(($E$108:$E$115),1)=MID(AT113,FIND("|",AT113)-1,1))*(RIGHT(($E$108:$E$115),LEN($E$108:$E$115)-FIND("|",$E$108:$E$115))&lt;&gt;RIGHT(AT113,LEN(AT113)-FIND("|",AT113))))*($D$14)+SUMIFS($D$13,$H$113,"&lt;&gt;0|-",$G113,LEFT(AT113,FIND("·",AT113)-1)),0)</f>
        <v>0</v>
      </c>
      <c r="AW113" s="141"/>
      <c r="AX113" s="133">
        <f t="array" ref="AX113">IFERROR(SUM(($G$108:$G$115=LEFT(AW113,FIND("·",AW113)-1))*(LEFT(($H$108:$H$115),1)=MID(AW113,FIND("|",AW113)-1,1))*(RIGHT(($H$108:$H$115),LEN($H$108:$H$115)-FIND("|",$H$108:$H$115))=RIGHT(AW113,LEN(AW113)-FIND("|",AW113)))*($D$15+$D$14))+SUM(($D$108:$D$115=LEFT(AW113,FIND("·",AW113)-1))*(LEFT(($E$108:$E$115),1)=MID(AW113,FIND("|",AW113)-1,1))*(RIGHT(($E$108:$E$115),LEN($E$108:$E$115)-FIND("|",$E$108:$E$115))=RIGHT(AW113,LEN(AW113)-FIND("|",AW113))))*($D$15+$D$14)+SUM((($G$108:$G$115)=LEFT(AW113,FIND("·",AW113)-1))*(LEFT(($H$108:$H$115),1)=MID(AW113,FIND("|",AW113)-1,1))*(RIGHT(($H$108:$H$115),LEN($H$108:$H$115)-FIND("|",$H$108:$H$115))&lt;&gt;RIGHT(AW113,LEN(AW113)-FIND("|",AW113))))*$D$14+SUM(($D$108:$D$115=LEFT(AW113,FIND("·",AW113)-1))*(LEFT(($E$108:$E$115),1)=MID(AW113,FIND("|",AW113)-1,1))*(RIGHT(($E$108:$E$115),LEN($E$108:$E$115)-FIND("|",$E$108:$E$115))&lt;&gt;RIGHT(AW113,LEN(AW113)-FIND("|",AW113))))*($D$14)+SUMIFS($D$13,$H$113,"&lt;&gt;0|-",$G113,LEFT(AW113,FIND("·",AW113)-1)),0)</f>
        <v>0</v>
      </c>
      <c r="AZ113" s="141"/>
      <c r="BA113" s="133">
        <f t="array" ref="BA113">IFERROR(SUM(($G$108:$G$115=LEFT(AZ113,FIND("·",AZ113)-1))*(LEFT(($H$108:$H$115),1)=MID(AZ113,FIND("|",AZ113)-1,1))*(RIGHT(($H$108:$H$115),LEN($H$108:$H$115)-FIND("|",$H$108:$H$115))=RIGHT(AZ113,LEN(AZ113)-FIND("|",AZ113)))*($D$15+$D$14))+SUM(($D$108:$D$115=LEFT(AZ113,FIND("·",AZ113)-1))*(LEFT(($E$108:$E$115),1)=MID(AZ113,FIND("|",AZ113)-1,1))*(RIGHT(($E$108:$E$115),LEN($E$108:$E$115)-FIND("|",$E$108:$E$115))=RIGHT(AZ113,LEN(AZ113)-FIND("|",AZ113))))*($D$15+$D$14)+SUM((($G$108:$G$115)=LEFT(AZ113,FIND("·",AZ113)-1))*(LEFT(($H$108:$H$115),1)=MID(AZ113,FIND("|",AZ113)-1,1))*(RIGHT(($H$108:$H$115),LEN($H$108:$H$115)-FIND("|",$H$108:$H$115))&lt;&gt;RIGHT(AZ113,LEN(AZ113)-FIND("|",AZ113))))*$D$14+SUM(($D$108:$D$115=LEFT(AZ113,FIND("·",AZ113)-1))*(LEFT(($E$108:$E$115),1)=MID(AZ113,FIND("|",AZ113)-1,1))*(RIGHT(($E$108:$E$115),LEN($E$108:$E$115)-FIND("|",$E$108:$E$115))&lt;&gt;RIGHT(AZ113,LEN(AZ113)-FIND("|",AZ113))))*($D$14)+SUMIFS($D$13,$H$113,"&lt;&gt;0|-",$G113,LEFT(AZ113,FIND("·",AZ113)-1)),0)</f>
        <v>0</v>
      </c>
      <c r="BC113" s="141"/>
      <c r="BD113" s="133">
        <f t="array" ref="BD113">IFERROR(SUM(($G$108:$G$115=LEFT(BC113,FIND("·",BC113)-1))*(LEFT(($H$108:$H$115),1)=MID(BC113,FIND("|",BC113)-1,1))*(RIGHT(($H$108:$H$115),LEN($H$108:$H$115)-FIND("|",$H$108:$H$115))=RIGHT(BC113,LEN(BC113)-FIND("|",BC113)))*($D$15+$D$14))+SUM(($D$108:$D$115=LEFT(BC113,FIND("·",BC113)-1))*(LEFT(($E$108:$E$115),1)=MID(BC113,FIND("|",BC113)-1,1))*(RIGHT(($E$108:$E$115),LEN($E$108:$E$115)-FIND("|",$E$108:$E$115))=RIGHT(BC113,LEN(BC113)-FIND("|",BC113))))*($D$15+$D$14)+SUM((($G$108:$G$115)=LEFT(BC113,FIND("·",BC113)-1))*(LEFT(($H$108:$H$115),1)=MID(BC113,FIND("|",BC113)-1,1))*(RIGHT(($H$108:$H$115),LEN($H$108:$H$115)-FIND("|",$H$108:$H$115))&lt;&gt;RIGHT(BC113,LEN(BC113)-FIND("|",BC113))))*$D$14+SUM(($D$108:$D$115=LEFT(BC113,FIND("·",BC113)-1))*(LEFT(($E$108:$E$115),1)=MID(BC113,FIND("|",BC113)-1,1))*(RIGHT(($E$108:$E$115),LEN($E$108:$E$115)-FIND("|",$E$108:$E$115))&lt;&gt;RIGHT(BC113,LEN(BC113)-FIND("|",BC113))))*($D$14)+SUMIFS($D$13,$H$113,"&lt;&gt;0|-",$G113,LEFT(BC113,FIND("·",BC113)-1)),0)</f>
        <v>0</v>
      </c>
      <c r="BF113" s="141"/>
      <c r="BG113" s="133">
        <f t="array" ref="BG113">IFERROR(SUM(($G$108:$G$115=LEFT(BF113,FIND("·",BF113)-1))*(LEFT(($H$108:$H$115),1)=MID(BF113,FIND("|",BF113)-1,1))*(RIGHT(($H$108:$H$115),LEN($H$108:$H$115)-FIND("|",$H$108:$H$115))=RIGHT(BF113,LEN(BF113)-FIND("|",BF113)))*($D$15+$D$14))+SUM(($D$108:$D$115=LEFT(BF113,FIND("·",BF113)-1))*(LEFT(($E$108:$E$115),1)=MID(BF113,FIND("|",BF113)-1,1))*(RIGHT(($E$108:$E$115),LEN($E$108:$E$115)-FIND("|",$E$108:$E$115))=RIGHT(BF113,LEN(BF113)-FIND("|",BF113))))*($D$15+$D$14)+SUM((($G$108:$G$115)=LEFT(BF113,FIND("·",BF113)-1))*(LEFT(($H$108:$H$115),1)=MID(BF113,FIND("|",BF113)-1,1))*(RIGHT(($H$108:$H$115),LEN($H$108:$H$115)-FIND("|",$H$108:$H$115))&lt;&gt;RIGHT(BF113,LEN(BF113)-FIND("|",BF113))))*$D$14+SUM(($D$108:$D$115=LEFT(BF113,FIND("·",BF113)-1))*(LEFT(($E$108:$E$115),1)=MID(BF113,FIND("|",BF113)-1,1))*(RIGHT(($E$108:$E$115),LEN($E$108:$E$115)-FIND("|",$E$108:$E$115))&lt;&gt;RIGHT(BF113,LEN(BF113)-FIND("|",BF113))))*($D$14)+SUMIFS($D$13,$H$113,"&lt;&gt;0|-",$G113,LEFT(BF113,FIND("·",BF113)-1)),0)</f>
        <v>0</v>
      </c>
      <c r="BI113" s="141"/>
      <c r="BJ113" s="133">
        <f t="array" ref="BJ113">IFERROR(SUM(($G$108:$G$115=LEFT(BI113,FIND("·",BI113)-1))*(LEFT(($H$108:$H$115),1)=MID(BI113,FIND("|",BI113)-1,1))*(RIGHT(($H$108:$H$115),LEN($H$108:$H$115)-FIND("|",$H$108:$H$115))=RIGHT(BI113,LEN(BI113)-FIND("|",BI113)))*($D$15+$D$14))+SUM(($D$108:$D$115=LEFT(BI113,FIND("·",BI113)-1))*(LEFT(($E$108:$E$115),1)=MID(BI113,FIND("|",BI113)-1,1))*(RIGHT(($E$108:$E$115),LEN($E$108:$E$115)-FIND("|",$E$108:$E$115))=RIGHT(BI113,LEN(BI113)-FIND("|",BI113))))*($D$15+$D$14)+SUM((($G$108:$G$115)=LEFT(BI113,FIND("·",BI113)-1))*(LEFT(($H$108:$H$115),1)=MID(BI113,FIND("|",BI113)-1,1))*(RIGHT(($H$108:$H$115),LEN($H$108:$H$115)-FIND("|",$H$108:$H$115))&lt;&gt;RIGHT(BI113,LEN(BI113)-FIND("|",BI113))))*$D$14+SUM(($D$108:$D$115=LEFT(BI113,FIND("·",BI113)-1))*(LEFT(($E$108:$E$115),1)=MID(BI113,FIND("|",BI113)-1,1))*(RIGHT(($E$108:$E$115),LEN($E$108:$E$115)-FIND("|",$E$108:$E$115))&lt;&gt;RIGHT(BI113,LEN(BI113)-FIND("|",BI113))))*($D$14)+SUMIFS($D$13,$H$113,"&lt;&gt;0|-",$G113,LEFT(BI113,FIND("·",BI113)-1)),0)</f>
        <v>0</v>
      </c>
      <c r="BL113" s="141"/>
      <c r="BM113" s="133">
        <f t="array" ref="BM113">IFERROR(SUM(($G$108:$G$115=LEFT(BL113,FIND("·",BL113)-1))*(LEFT(($H$108:$H$115),1)=MID(BL113,FIND("|",BL113)-1,1))*(RIGHT(($H$108:$H$115),LEN($H$108:$H$115)-FIND("|",$H$108:$H$115))=RIGHT(BL113,LEN(BL113)-FIND("|",BL113)))*($D$15+$D$14))+SUM(($D$108:$D$115=LEFT(BL113,FIND("·",BL113)-1))*(LEFT(($E$108:$E$115),1)=MID(BL113,FIND("|",BL113)-1,1))*(RIGHT(($E$108:$E$115),LEN($E$108:$E$115)-FIND("|",$E$108:$E$115))=RIGHT(BL113,LEN(BL113)-FIND("|",BL113))))*($D$15+$D$14)+SUM((($G$108:$G$115)=LEFT(BL113,FIND("·",BL113)-1))*(LEFT(($H$108:$H$115),1)=MID(BL113,FIND("|",BL113)-1,1))*(RIGHT(($H$108:$H$115),LEN($H$108:$H$115)-FIND("|",$H$108:$H$115))&lt;&gt;RIGHT(BL113,LEN(BL113)-FIND("|",BL113))))*$D$14+SUM(($D$108:$D$115=LEFT(BL113,FIND("·",BL113)-1))*(LEFT(($E$108:$E$115),1)=MID(BL113,FIND("|",BL113)-1,1))*(RIGHT(($E$108:$E$115),LEN($E$108:$E$115)-FIND("|",$E$108:$E$115))&lt;&gt;RIGHT(BL113,LEN(BL113)-FIND("|",BL113))))*($D$14)+SUMIFS($D$13,$H$113,"&lt;&gt;0|-",$G113,LEFT(BL113,FIND("·",BL113)-1)),0)</f>
        <v>0</v>
      </c>
      <c r="BO113" s="141"/>
      <c r="BP113" s="133">
        <f t="array" ref="BP113">IFERROR(SUM(($G$108:$G$115=LEFT(BO113,FIND("·",BO113)-1))*(LEFT(($H$108:$H$115),1)=MID(BO113,FIND("|",BO113)-1,1))*(RIGHT(($H$108:$H$115),LEN($H$108:$H$115)-FIND("|",$H$108:$H$115))=RIGHT(BO113,LEN(BO113)-FIND("|",BO113)))*($D$15+$D$14))+SUM(($D$108:$D$115=LEFT(BO113,FIND("·",BO113)-1))*(LEFT(($E$108:$E$115),1)=MID(BO113,FIND("|",BO113)-1,1))*(RIGHT(($E$108:$E$115),LEN($E$108:$E$115)-FIND("|",$E$108:$E$115))=RIGHT(BO113,LEN(BO113)-FIND("|",BO113))))*($D$15+$D$14)+SUM((($G$108:$G$115)=LEFT(BO113,FIND("·",BO113)-1))*(LEFT(($H$108:$H$115),1)=MID(BO113,FIND("|",BO113)-1,1))*(RIGHT(($H$108:$H$115),LEN($H$108:$H$115)-FIND("|",$H$108:$H$115))&lt;&gt;RIGHT(BO113,LEN(BO113)-FIND("|",BO113))))*$D$14+SUM(($D$108:$D$115=LEFT(BO113,FIND("·",BO113)-1))*(LEFT(($E$108:$E$115),1)=MID(BO113,FIND("|",BO113)-1,1))*(RIGHT(($E$108:$E$115),LEN($E$108:$E$115)-FIND("|",$E$108:$E$115))&lt;&gt;RIGHT(BO113,LEN(BO113)-FIND("|",BO113))))*($D$14)+SUMIFS($D$13,$H$113,"&lt;&gt;0|-",$G113,LEFT(BO113,FIND("·",BO113)-1)),0)</f>
        <v>0</v>
      </c>
      <c r="BR113" s="141"/>
      <c r="BS113" s="133">
        <f t="array" ref="BS113">IFERROR(SUM(($G$108:$G$115=LEFT(BR113,FIND("·",BR113)-1))*(LEFT(($H$108:$H$115),1)=MID(BR113,FIND("|",BR113)-1,1))*(RIGHT(($H$108:$H$115),LEN($H$108:$H$115)-FIND("|",$H$108:$H$115))=RIGHT(BR113,LEN(BR113)-FIND("|",BR113)))*($D$15+$D$14))+SUM(($D$108:$D$115=LEFT(BR113,FIND("·",BR113)-1))*(LEFT(($E$108:$E$115),1)=MID(BR113,FIND("|",BR113)-1,1))*(RIGHT(($E$108:$E$115),LEN($E$108:$E$115)-FIND("|",$E$108:$E$115))=RIGHT(BR113,LEN(BR113)-FIND("|",BR113))))*($D$15+$D$14)+SUM((($G$108:$G$115)=LEFT(BR113,FIND("·",BR113)-1))*(LEFT(($H$108:$H$115),1)=MID(BR113,FIND("|",BR113)-1,1))*(RIGHT(($H$108:$H$115),LEN($H$108:$H$115)-FIND("|",$H$108:$H$115))&lt;&gt;RIGHT(BR113,LEN(BR113)-FIND("|",BR113))))*$D$14+SUM(($D$108:$D$115=LEFT(BR113,FIND("·",BR113)-1))*(LEFT(($E$108:$E$115),1)=MID(BR113,FIND("|",BR113)-1,1))*(RIGHT(($E$108:$E$115),LEN($E$108:$E$115)-FIND("|",$E$108:$E$115))&lt;&gt;RIGHT(BR113,LEN(BR113)-FIND("|",BR113))))*($D$14)+SUMIFS($D$13,$H$113,"&lt;&gt;0|-",$G113,LEFT(BR113,FIND("·",BR113)-1)),0)</f>
        <v>0</v>
      </c>
      <c r="BU113" s="141"/>
      <c r="BV113" s="133">
        <f t="array" ref="BV113">IFERROR(SUM(($G$108:$G$115=LEFT(BU113,FIND("·",BU113)-1))*(LEFT(($H$108:$H$115),1)=MID(BU113,FIND("|",BU113)-1,1))*(RIGHT(($H$108:$H$115),LEN($H$108:$H$115)-FIND("|",$H$108:$H$115))=RIGHT(BU113,LEN(BU113)-FIND("|",BU113)))*($D$15+$D$14))+SUM(($D$108:$D$115=LEFT(BU113,FIND("·",BU113)-1))*(LEFT(($E$108:$E$115),1)=MID(BU113,FIND("|",BU113)-1,1))*(RIGHT(($E$108:$E$115),LEN($E$108:$E$115)-FIND("|",$E$108:$E$115))=RIGHT(BU113,LEN(BU113)-FIND("|",BU113))))*($D$15+$D$14)+SUM((($G$108:$G$115)=LEFT(BU113,FIND("·",BU113)-1))*(LEFT(($H$108:$H$115),1)=MID(BU113,FIND("|",BU113)-1,1))*(RIGHT(($H$108:$H$115),LEN($H$108:$H$115)-FIND("|",$H$108:$H$115))&lt;&gt;RIGHT(BU113,LEN(BU113)-FIND("|",BU113))))*$D$14+SUM(($D$108:$D$115=LEFT(BU113,FIND("·",BU113)-1))*(LEFT(($E$108:$E$115),1)=MID(BU113,FIND("|",BU113)-1,1))*(RIGHT(($E$108:$E$115),LEN($E$108:$E$115)-FIND("|",$E$108:$E$115))&lt;&gt;RIGHT(BU113,LEN(BU113)-FIND("|",BU113))))*($D$14)+SUMIFS($D$13,$H$113,"&lt;&gt;0|-",$G113,LEFT(BU113,FIND("·",BU113)-1)),0)</f>
        <v>0</v>
      </c>
      <c r="BX113" s="141"/>
      <c r="BY113" s="133">
        <f t="array" ref="BY113">IFERROR(SUM(($G$108:$G$115=LEFT(BX113,FIND("·",BX113)-1))*(LEFT(($H$108:$H$115),1)=MID(BX113,FIND("|",BX113)-1,1))*(RIGHT(($H$108:$H$115),LEN($H$108:$H$115)-FIND("|",$H$108:$H$115))=RIGHT(BX113,LEN(BX113)-FIND("|",BX113)))*($D$15+$D$14))+SUM(($D$108:$D$115=LEFT(BX113,FIND("·",BX113)-1))*(LEFT(($E$108:$E$115),1)=MID(BX113,FIND("|",BX113)-1,1))*(RIGHT(($E$108:$E$115),LEN($E$108:$E$115)-FIND("|",$E$108:$E$115))=RIGHT(BX113,LEN(BX113)-FIND("|",BX113))))*($D$15+$D$14)+SUM((($G$108:$G$115)=LEFT(BX113,FIND("·",BX113)-1))*(LEFT(($H$108:$H$115),1)=MID(BX113,FIND("|",BX113)-1,1))*(RIGHT(($H$108:$H$115),LEN($H$108:$H$115)-FIND("|",$H$108:$H$115))&lt;&gt;RIGHT(BX113,LEN(BX113)-FIND("|",BX113))))*$D$14+SUM(($D$108:$D$115=LEFT(BX113,FIND("·",BX113)-1))*(LEFT(($E$108:$E$115),1)=MID(BX113,FIND("|",BX113)-1,1))*(RIGHT(($E$108:$E$115),LEN($E$108:$E$115)-FIND("|",$E$108:$E$115))&lt;&gt;RIGHT(BX113,LEN(BX113)-FIND("|",BX113))))*($D$14)+SUMIFS($D$13,$H$113,"&lt;&gt;0|-",$G113,LEFT(BX113,FIND("·",BX113)-1)),0)</f>
        <v>0</v>
      </c>
      <c r="CA113" s="141"/>
      <c r="CB113" s="133">
        <f t="array" ref="CB113">IFERROR(SUM(($G$108:$G$115=LEFT(CA113,FIND("·",CA113)-1))*(LEFT(($H$108:$H$115),1)=MID(CA113,FIND("|",CA113)-1,1))*(RIGHT(($H$108:$H$115),LEN($H$108:$H$115)-FIND("|",$H$108:$H$115))=RIGHT(CA113,LEN(CA113)-FIND("|",CA113)))*($D$15+$D$14))+SUM(($D$108:$D$115=LEFT(CA113,FIND("·",CA113)-1))*(LEFT(($E$108:$E$115),1)=MID(CA113,FIND("|",CA113)-1,1))*(RIGHT(($E$108:$E$115),LEN($E$108:$E$115)-FIND("|",$E$108:$E$115))=RIGHT(CA113,LEN(CA113)-FIND("|",CA113))))*($D$15+$D$14)+SUM((($G$108:$G$115)=LEFT(CA113,FIND("·",CA113)-1))*(LEFT(($H$108:$H$115),1)=MID(CA113,FIND("|",CA113)-1,1))*(RIGHT(($H$108:$H$115),LEN($H$108:$H$115)-FIND("|",$H$108:$H$115))&lt;&gt;RIGHT(CA113,LEN(CA113)-FIND("|",CA113))))*$D$14+SUM(($D$108:$D$115=LEFT(CA113,FIND("·",CA113)-1))*(LEFT(($E$108:$E$115),1)=MID(CA113,FIND("|",CA113)-1,1))*(RIGHT(($E$108:$E$115),LEN($E$108:$E$115)-FIND("|",$E$108:$E$115))&lt;&gt;RIGHT(CA113,LEN(CA113)-FIND("|",CA113))))*($D$14)+SUMIFS($D$13,$H$113,"&lt;&gt;0|-",$G113,LEFT(CA113,FIND("·",CA113)-1)),0)</f>
        <v>0</v>
      </c>
      <c r="CD113" s="141"/>
      <c r="CE113" s="133">
        <f t="array" ref="CE113">IFERROR(SUM(($G$108:$G$115=LEFT(CD113,FIND("·",CD113)-1))*(LEFT(($H$108:$H$115),1)=MID(CD113,FIND("|",CD113)-1,1))*(RIGHT(($H$108:$H$115),LEN($H$108:$H$115)-FIND("|",$H$108:$H$115))=RIGHT(CD113,LEN(CD113)-FIND("|",CD113)))*($D$15+$D$14))+SUM(($D$108:$D$115=LEFT(CD113,FIND("·",CD113)-1))*(LEFT(($E$108:$E$115),1)=MID(CD113,FIND("|",CD113)-1,1))*(RIGHT(($E$108:$E$115),LEN($E$108:$E$115)-FIND("|",$E$108:$E$115))=RIGHT(CD113,LEN(CD113)-FIND("|",CD113))))*($D$15+$D$14)+SUM((($G$108:$G$115)=LEFT(CD113,FIND("·",CD113)-1))*(LEFT(($H$108:$H$115),1)=MID(CD113,FIND("|",CD113)-1,1))*(RIGHT(($H$108:$H$115),LEN($H$108:$H$115)-FIND("|",$H$108:$H$115))&lt;&gt;RIGHT(CD113,LEN(CD113)-FIND("|",CD113))))*$D$14+SUM(($D$108:$D$115=LEFT(CD113,FIND("·",CD113)-1))*(LEFT(($E$108:$E$115),1)=MID(CD113,FIND("|",CD113)-1,1))*(RIGHT(($E$108:$E$115),LEN($E$108:$E$115)-FIND("|",$E$108:$E$115))&lt;&gt;RIGHT(CD113,LEN(CD113)-FIND("|",CD113))))*($D$14)+SUMIFS($D$13,$H$113,"&lt;&gt;0|-",$G113,LEFT(CD113,FIND("·",CD113)-1)),0)</f>
        <v>0</v>
      </c>
      <c r="CG113" s="141"/>
      <c r="CH113" s="133">
        <f t="array" ref="CH113">IFERROR(SUM(($G$108:$G$115=LEFT(CG113,FIND("·",CG113)-1))*(LEFT(($H$108:$H$115),1)=MID(CG113,FIND("|",CG113)-1,1))*(RIGHT(($H$108:$H$115),LEN($H$108:$H$115)-FIND("|",$H$108:$H$115))=RIGHT(CG113,LEN(CG113)-FIND("|",CG113)))*($D$15+$D$14))+SUM(($D$108:$D$115=LEFT(CG113,FIND("·",CG113)-1))*(LEFT(($E$108:$E$115),1)=MID(CG113,FIND("|",CG113)-1,1))*(RIGHT(($E$108:$E$115),LEN($E$108:$E$115)-FIND("|",$E$108:$E$115))=RIGHT(CG113,LEN(CG113)-FIND("|",CG113))))*($D$15+$D$14)+SUM((($G$108:$G$115)=LEFT(CG113,FIND("·",CG113)-1))*(LEFT(($H$108:$H$115),1)=MID(CG113,FIND("|",CG113)-1,1))*(RIGHT(($H$108:$H$115),LEN($H$108:$H$115)-FIND("|",$H$108:$H$115))&lt;&gt;RIGHT(CG113,LEN(CG113)-FIND("|",CG113))))*$D$14+SUM(($D$108:$D$115=LEFT(CG113,FIND("·",CG113)-1))*(LEFT(($E$108:$E$115),1)=MID(CG113,FIND("|",CG113)-1,1))*(RIGHT(($E$108:$E$115),LEN($E$108:$E$115)-FIND("|",$E$108:$E$115))&lt;&gt;RIGHT(CG113,LEN(CG113)-FIND("|",CG113))))*($D$14)+SUMIFS($D$13,$H$113,"&lt;&gt;0|-",$G113,LEFT(CG113,FIND("·",CG113)-1)),0)</f>
        <v>0</v>
      </c>
      <c r="CJ113" s="141"/>
      <c r="CK113" s="133">
        <f t="array" ref="CK113">IFERROR(SUM(($G$108:$G$115=LEFT(CJ113,FIND("·",CJ113)-1))*(LEFT(($H$108:$H$115),1)=MID(CJ113,FIND("|",CJ113)-1,1))*(RIGHT(($H$108:$H$115),LEN($H$108:$H$115)-FIND("|",$H$108:$H$115))=RIGHT(CJ113,LEN(CJ113)-FIND("|",CJ113)))*($D$15+$D$14))+SUM(($D$108:$D$115=LEFT(CJ113,FIND("·",CJ113)-1))*(LEFT(($E$108:$E$115),1)=MID(CJ113,FIND("|",CJ113)-1,1))*(RIGHT(($E$108:$E$115),LEN($E$108:$E$115)-FIND("|",$E$108:$E$115))=RIGHT(CJ113,LEN(CJ113)-FIND("|",CJ113))))*($D$15+$D$14)+SUM((($G$108:$G$115)=LEFT(CJ113,FIND("·",CJ113)-1))*(LEFT(($H$108:$H$115),1)=MID(CJ113,FIND("|",CJ113)-1,1))*(RIGHT(($H$108:$H$115),LEN($H$108:$H$115)-FIND("|",$H$108:$H$115))&lt;&gt;RIGHT(CJ113,LEN(CJ113)-FIND("|",CJ113))))*$D$14+SUM(($D$108:$D$115=LEFT(CJ113,FIND("·",CJ113)-1))*(LEFT(($E$108:$E$115),1)=MID(CJ113,FIND("|",CJ113)-1,1))*(RIGHT(($E$108:$E$115),LEN($E$108:$E$115)-FIND("|",$E$108:$E$115))&lt;&gt;RIGHT(CJ113,LEN(CJ113)-FIND("|",CJ113))))*($D$14)+SUMIFS($D$13,$H$113,"&lt;&gt;0|-",$G113,LEFT(CJ113,FIND("·",CJ113)-1)),0)</f>
        <v>0</v>
      </c>
      <c r="CM113" s="141"/>
      <c r="CN113" s="133">
        <f t="array" ref="CN113">IFERROR(SUM(($G$108:$G$115=LEFT(CM113,FIND("·",CM113)-1))*(LEFT(($H$108:$H$115),1)=MID(CM113,FIND("|",CM113)-1,1))*(RIGHT(($H$108:$H$115),LEN($H$108:$H$115)-FIND("|",$H$108:$H$115))=RIGHT(CM113,LEN(CM113)-FIND("|",CM113)))*($D$15+$D$14))+SUM(($D$108:$D$115=LEFT(CM113,FIND("·",CM113)-1))*(LEFT(($E$108:$E$115),1)=MID(CM113,FIND("|",CM113)-1,1))*(RIGHT(($E$108:$E$115),LEN($E$108:$E$115)-FIND("|",$E$108:$E$115))=RIGHT(CM113,LEN(CM113)-FIND("|",CM113))))*($D$15+$D$14)+SUM((($G$108:$G$115)=LEFT(CM113,FIND("·",CM113)-1))*(LEFT(($H$108:$H$115),1)=MID(CM113,FIND("|",CM113)-1,1))*(RIGHT(($H$108:$H$115),LEN($H$108:$H$115)-FIND("|",$H$108:$H$115))&lt;&gt;RIGHT(CM113,LEN(CM113)-FIND("|",CM113))))*$D$14+SUM(($D$108:$D$115=LEFT(CM113,FIND("·",CM113)-1))*(LEFT(($E$108:$E$115),1)=MID(CM113,FIND("|",CM113)-1,1))*(RIGHT(($E$108:$E$115),LEN($E$108:$E$115)-FIND("|",$E$108:$E$115))&lt;&gt;RIGHT(CM113,LEN(CM113)-FIND("|",CM113))))*($D$14)+SUMIFS($D$13,$H$113,"&lt;&gt;0|-",$G113,LEFT(CM113,FIND("·",CM113)-1)),0)</f>
        <v>0</v>
      </c>
      <c r="CP113" s="141"/>
      <c r="CQ113" s="133">
        <f t="array" ref="CQ113">IFERROR(SUM(($G$108:$G$115=LEFT(CP113,FIND("·",CP113)-1))*(LEFT(($H$108:$H$115),1)=MID(CP113,FIND("|",CP113)-1,1))*(RIGHT(($H$108:$H$115),LEN($H$108:$H$115)-FIND("|",$H$108:$H$115))=RIGHT(CP113,LEN(CP113)-FIND("|",CP113)))*($D$15+$D$14))+SUM(($D$108:$D$115=LEFT(CP113,FIND("·",CP113)-1))*(LEFT(($E$108:$E$115),1)=MID(CP113,FIND("|",CP113)-1,1))*(RIGHT(($E$108:$E$115),LEN($E$108:$E$115)-FIND("|",$E$108:$E$115))=RIGHT(CP113,LEN(CP113)-FIND("|",CP113))))*($D$15+$D$14)+SUM((($G$108:$G$115)=LEFT(CP113,FIND("·",CP113)-1))*(LEFT(($H$108:$H$115),1)=MID(CP113,FIND("|",CP113)-1,1))*(RIGHT(($H$108:$H$115),LEN($H$108:$H$115)-FIND("|",$H$108:$H$115))&lt;&gt;RIGHT(CP113,LEN(CP113)-FIND("|",CP113))))*$D$14+SUM(($D$108:$D$115=LEFT(CP113,FIND("·",CP113)-1))*(LEFT(($E$108:$E$115),1)=MID(CP113,FIND("|",CP113)-1,1))*(RIGHT(($E$108:$E$115),LEN($E$108:$E$115)-FIND("|",$E$108:$E$115))&lt;&gt;RIGHT(CP113,LEN(CP113)-FIND("|",CP113))))*($D$14)+SUMIFS($D$13,$H$113,"&lt;&gt;0|-",$G113,LEFT(CP113,FIND("·",CP113)-1)),0)</f>
        <v>0</v>
      </c>
      <c r="CS113" s="141"/>
      <c r="CT113" s="133">
        <f t="array" ref="CT113">IFERROR(SUM(($G$108:$G$115=LEFT(CS113,FIND("·",CS113)-1))*(LEFT(($H$108:$H$115),1)=MID(CS113,FIND("|",CS113)-1,1))*(RIGHT(($H$108:$H$115),LEN($H$108:$H$115)-FIND("|",$H$108:$H$115))=RIGHT(CS113,LEN(CS113)-FIND("|",CS113)))*($D$15+$D$14))+SUM(($D$108:$D$115=LEFT(CS113,FIND("·",CS113)-1))*(LEFT(($E$108:$E$115),1)=MID(CS113,FIND("|",CS113)-1,1))*(RIGHT(($E$108:$E$115),LEN($E$108:$E$115)-FIND("|",$E$108:$E$115))=RIGHT(CS113,LEN(CS113)-FIND("|",CS113))))*($D$15+$D$14)+SUM((($G$108:$G$115)=LEFT(CS113,FIND("·",CS113)-1))*(LEFT(($H$108:$H$115),1)=MID(CS113,FIND("|",CS113)-1,1))*(RIGHT(($H$108:$H$115),LEN($H$108:$H$115)-FIND("|",$H$108:$H$115))&lt;&gt;RIGHT(CS113,LEN(CS113)-FIND("|",CS113))))*$D$14+SUM(($D$108:$D$115=LEFT(CS113,FIND("·",CS113)-1))*(LEFT(($E$108:$E$115),1)=MID(CS113,FIND("|",CS113)-1,1))*(RIGHT(($E$108:$E$115),LEN($E$108:$E$115)-FIND("|",$E$108:$E$115))&lt;&gt;RIGHT(CS113,LEN(CS113)-FIND("|",CS113))))*($D$14)+SUMIFS($D$13,$H$113,"&lt;&gt;0|-",$G113,LEFT(CS113,FIND("·",CS113)-1)),0)</f>
        <v>0</v>
      </c>
      <c r="CV113" s="141"/>
      <c r="CW113" s="133">
        <f t="array" ref="CW113">IFERROR(SUM(($G$108:$G$115=LEFT(CV113,FIND("·",CV113)-1))*(LEFT(($H$108:$H$115),1)=MID(CV113,FIND("|",CV113)-1,1))*(RIGHT(($H$108:$H$115),LEN($H$108:$H$115)-FIND("|",$H$108:$H$115))=RIGHT(CV113,LEN(CV113)-FIND("|",CV113)))*($D$15+$D$14))+SUM(($D$108:$D$115=LEFT(CV113,FIND("·",CV113)-1))*(LEFT(($E$108:$E$115),1)=MID(CV113,FIND("|",CV113)-1,1))*(RIGHT(($E$108:$E$115),LEN($E$108:$E$115)-FIND("|",$E$108:$E$115))=RIGHT(CV113,LEN(CV113)-FIND("|",CV113))))*($D$15+$D$14)+SUM((($G$108:$G$115)=LEFT(CV113,FIND("·",CV113)-1))*(LEFT(($H$108:$H$115),1)=MID(CV113,FIND("|",CV113)-1,1))*(RIGHT(($H$108:$H$115),LEN($H$108:$H$115)-FIND("|",$H$108:$H$115))&lt;&gt;RIGHT(CV113,LEN(CV113)-FIND("|",CV113))))*$D$14+SUM(($D$108:$D$115=LEFT(CV113,FIND("·",CV113)-1))*(LEFT(($E$108:$E$115),1)=MID(CV113,FIND("|",CV113)-1,1))*(RIGHT(($E$108:$E$115),LEN($E$108:$E$115)-FIND("|",$E$108:$E$115))&lt;&gt;RIGHT(CV113,LEN(CV113)-FIND("|",CV113))))*($D$14)+SUMIFS($D$13,$H$113,"&lt;&gt;0|-",$G113,LEFT(CV113,FIND("·",CV113)-1)),0)</f>
        <v>0</v>
      </c>
      <c r="CY113" s="141"/>
      <c r="CZ113" s="133">
        <f t="array" ref="CZ113">IFERROR(SUM(($G$108:$G$115=LEFT(CY113,FIND("·",CY113)-1))*(LEFT(($H$108:$H$115),1)=MID(CY113,FIND("|",CY113)-1,1))*(RIGHT(($H$108:$H$115),LEN($H$108:$H$115)-FIND("|",$H$108:$H$115))=RIGHT(CY113,LEN(CY113)-FIND("|",CY113)))*($D$15+$D$14))+SUM(($D$108:$D$115=LEFT(CY113,FIND("·",CY113)-1))*(LEFT(($E$108:$E$115),1)=MID(CY113,FIND("|",CY113)-1,1))*(RIGHT(($E$108:$E$115),LEN($E$108:$E$115)-FIND("|",$E$108:$E$115))=RIGHT(CY113,LEN(CY113)-FIND("|",CY113))))*($D$15+$D$14)+SUM((($G$108:$G$115)=LEFT(CY113,FIND("·",CY113)-1))*(LEFT(($H$108:$H$115),1)=MID(CY113,FIND("|",CY113)-1,1))*(RIGHT(($H$108:$H$115),LEN($H$108:$H$115)-FIND("|",$H$108:$H$115))&lt;&gt;RIGHT(CY113,LEN(CY113)-FIND("|",CY113))))*$D$14+SUM(($D$108:$D$115=LEFT(CY113,FIND("·",CY113)-1))*(LEFT(($E$108:$E$115),1)=MID(CY113,FIND("|",CY113)-1,1))*(RIGHT(($E$108:$E$115),LEN($E$108:$E$115)-FIND("|",$E$108:$E$115))&lt;&gt;RIGHT(CY113,LEN(CY113)-FIND("|",CY113))))*($D$14)+SUMIFS($D$13,$H$113,"&lt;&gt;0|-",$G113,LEFT(CY113,FIND("·",CY113)-1)),0)</f>
        <v>0</v>
      </c>
      <c r="DB113" s="141"/>
      <c r="DC113" s="133">
        <f t="array" ref="DC113">IFERROR(SUM(($G$108:$G$115=LEFT(DB113,FIND("·",DB113)-1))*(LEFT(($H$108:$H$115),1)=MID(DB113,FIND("|",DB113)-1,1))*(RIGHT(($H$108:$H$115),LEN($H$108:$H$115)-FIND("|",$H$108:$H$115))=RIGHT(DB113,LEN(DB113)-FIND("|",DB113)))*($D$15+$D$14))+SUM(($D$108:$D$115=LEFT(DB113,FIND("·",DB113)-1))*(LEFT(($E$108:$E$115),1)=MID(DB113,FIND("|",DB113)-1,1))*(RIGHT(($E$108:$E$115),LEN($E$108:$E$115)-FIND("|",$E$108:$E$115))=RIGHT(DB113,LEN(DB113)-FIND("|",DB113))))*($D$15+$D$14)+SUM((($G$108:$G$115)=LEFT(DB113,FIND("·",DB113)-1))*(LEFT(($H$108:$H$115),1)=MID(DB113,FIND("|",DB113)-1,1))*(RIGHT(($H$108:$H$115),LEN($H$108:$H$115)-FIND("|",$H$108:$H$115))&lt;&gt;RIGHT(DB113,LEN(DB113)-FIND("|",DB113))))*$D$14+SUM(($D$108:$D$115=LEFT(DB113,FIND("·",DB113)-1))*(LEFT(($E$108:$E$115),1)=MID(DB113,FIND("|",DB113)-1,1))*(RIGHT(($E$108:$E$115),LEN($E$108:$E$115)-FIND("|",$E$108:$E$115))&lt;&gt;RIGHT(DB113,LEN(DB113)-FIND("|",DB113))))*($D$14)+SUMIFS($D$13,$H$113,"&lt;&gt;0|-",$G113,LEFT(DB113,FIND("·",DB113)-1)),0)</f>
        <v>0</v>
      </c>
      <c r="DE113" s="141"/>
      <c r="DF113" s="133">
        <f t="array" ref="DF113">IFERROR(SUM(($G$108:$G$115=LEFT(DE113,FIND("·",DE113)-1))*(LEFT(($H$108:$H$115),1)=MID(DE113,FIND("|",DE113)-1,1))*(RIGHT(($H$108:$H$115),LEN($H$108:$H$115)-FIND("|",$H$108:$H$115))=RIGHT(DE113,LEN(DE113)-FIND("|",DE113)))*($D$15+$D$14))+SUM(($D$108:$D$115=LEFT(DE113,FIND("·",DE113)-1))*(LEFT(($E$108:$E$115),1)=MID(DE113,FIND("|",DE113)-1,1))*(RIGHT(($E$108:$E$115),LEN($E$108:$E$115)-FIND("|",$E$108:$E$115))=RIGHT(DE113,LEN(DE113)-FIND("|",DE113))))*($D$15+$D$14)+SUM((($G$108:$G$115)=LEFT(DE113,FIND("·",DE113)-1))*(LEFT(($H$108:$H$115),1)=MID(DE113,FIND("|",DE113)-1,1))*(RIGHT(($H$108:$H$115),LEN($H$108:$H$115)-FIND("|",$H$108:$H$115))&lt;&gt;RIGHT(DE113,LEN(DE113)-FIND("|",DE113))))*$D$14+SUM(($D$108:$D$115=LEFT(DE113,FIND("·",DE113)-1))*(LEFT(($E$108:$E$115),1)=MID(DE113,FIND("|",DE113)-1,1))*(RIGHT(($E$108:$E$115),LEN($E$108:$E$115)-FIND("|",$E$108:$E$115))&lt;&gt;RIGHT(DE113,LEN(DE113)-FIND("|",DE113))))*($D$14)+SUMIFS($D$13,$H$113,"&lt;&gt;0|-",$G113,LEFT(DE113,FIND("·",DE113)-1)),0)</f>
        <v>0</v>
      </c>
      <c r="DH113" s="141"/>
      <c r="DI113" s="133">
        <f t="array" ref="DI113">IFERROR(SUM(($G$108:$G$115=LEFT(DH113,FIND("·",DH113)-1))*(LEFT(($H$108:$H$115),1)=MID(DH113,FIND("|",DH113)-1,1))*(RIGHT(($H$108:$H$115),LEN($H$108:$H$115)-FIND("|",$H$108:$H$115))=RIGHT(DH113,LEN(DH113)-FIND("|",DH113)))*($D$15+$D$14))+SUM(($D$108:$D$115=LEFT(DH113,FIND("·",DH113)-1))*(LEFT(($E$108:$E$115),1)=MID(DH113,FIND("|",DH113)-1,1))*(RIGHT(($E$108:$E$115),LEN($E$108:$E$115)-FIND("|",$E$108:$E$115))=RIGHT(DH113,LEN(DH113)-FIND("|",DH113))))*($D$15+$D$14)+SUM((($G$108:$G$115)=LEFT(DH113,FIND("·",DH113)-1))*(LEFT(($H$108:$H$115),1)=MID(DH113,FIND("|",DH113)-1,1))*(RIGHT(($H$108:$H$115),LEN($H$108:$H$115)-FIND("|",$H$108:$H$115))&lt;&gt;RIGHT(DH113,LEN(DH113)-FIND("|",DH113))))*$D$14+SUM(($D$108:$D$115=LEFT(DH113,FIND("·",DH113)-1))*(LEFT(($E$108:$E$115),1)=MID(DH113,FIND("|",DH113)-1,1))*(RIGHT(($E$108:$E$115),LEN($E$108:$E$115)-FIND("|",$E$108:$E$115))&lt;&gt;RIGHT(DH113,LEN(DH113)-FIND("|",DH113))))*($D$14)+SUMIFS($D$13,$H$113,"&lt;&gt;0|-",$G113,LEFT(DH113,FIND("·",DH113)-1)),0)</f>
        <v>0</v>
      </c>
      <c r="DK113" s="141"/>
      <c r="DL113" s="133">
        <f t="array" ref="DL113">IFERROR(SUM(($G$108:$G$115=LEFT(DK113,FIND("·",DK113)-1))*(LEFT(($H$108:$H$115),1)=MID(DK113,FIND("|",DK113)-1,1))*(RIGHT(($H$108:$H$115),LEN($H$108:$H$115)-FIND("|",$H$108:$H$115))=RIGHT(DK113,LEN(DK113)-FIND("|",DK113)))*($D$15+$D$14))+SUM(($D$108:$D$115=LEFT(DK113,FIND("·",DK113)-1))*(LEFT(($E$108:$E$115),1)=MID(DK113,FIND("|",DK113)-1,1))*(RIGHT(($E$108:$E$115),LEN($E$108:$E$115)-FIND("|",$E$108:$E$115))=RIGHT(DK113,LEN(DK113)-FIND("|",DK113))))*($D$15+$D$14)+SUM((($G$108:$G$115)=LEFT(DK113,FIND("·",DK113)-1))*(LEFT(($H$108:$H$115),1)=MID(DK113,FIND("|",DK113)-1,1))*(RIGHT(($H$108:$H$115),LEN($H$108:$H$115)-FIND("|",$H$108:$H$115))&lt;&gt;RIGHT(DK113,LEN(DK113)-FIND("|",DK113))))*$D$14+SUM(($D$108:$D$115=LEFT(DK113,FIND("·",DK113)-1))*(LEFT(($E$108:$E$115),1)=MID(DK113,FIND("|",DK113)-1,1))*(RIGHT(($E$108:$E$115),LEN($E$108:$E$115)-FIND("|",$E$108:$E$115))&lt;&gt;RIGHT(DK113,LEN(DK113)-FIND("|",DK113))))*($D$14)+SUMIFS($D$13,$H$113,"&lt;&gt;0|-",$G113,LEFT(DK113,FIND("·",DK113)-1)),0)</f>
        <v>0</v>
      </c>
      <c r="DN113" s="141"/>
      <c r="DO113" s="133">
        <f t="array" ref="DO113">IFERROR(SUM(($G$108:$G$115=LEFT(DN113,FIND("·",DN113)-1))*(LEFT(($H$108:$H$115),1)=MID(DN113,FIND("|",DN113)-1,1))*(RIGHT(($H$108:$H$115),LEN($H$108:$H$115)-FIND("|",$H$108:$H$115))=RIGHT(DN113,LEN(DN113)-FIND("|",DN113)))*($D$15+$D$14))+SUM(($D$108:$D$115=LEFT(DN113,FIND("·",DN113)-1))*(LEFT(($E$108:$E$115),1)=MID(DN113,FIND("|",DN113)-1,1))*(RIGHT(($E$108:$E$115),LEN($E$108:$E$115)-FIND("|",$E$108:$E$115))=RIGHT(DN113,LEN(DN113)-FIND("|",DN113))))*($D$15+$D$14)+SUM((($G$108:$G$115)=LEFT(DN113,FIND("·",DN113)-1))*(LEFT(($H$108:$H$115),1)=MID(DN113,FIND("|",DN113)-1,1))*(RIGHT(($H$108:$H$115),LEN($H$108:$H$115)-FIND("|",$H$108:$H$115))&lt;&gt;RIGHT(DN113,LEN(DN113)-FIND("|",DN113))))*$D$14+SUM(($D$108:$D$115=LEFT(DN113,FIND("·",DN113)-1))*(LEFT(($E$108:$E$115),1)=MID(DN113,FIND("|",DN113)-1,1))*(RIGHT(($E$108:$E$115),LEN($E$108:$E$115)-FIND("|",$E$108:$E$115))&lt;&gt;RIGHT(DN113,LEN(DN113)-FIND("|",DN113))))*($D$14)+SUMIFS($D$13,$H$113,"&lt;&gt;0|-",$G113,LEFT(DN113,FIND("·",DN113)-1)),0)</f>
        <v>0</v>
      </c>
      <c r="DQ113" s="141"/>
      <c r="DR113" s="133">
        <f t="array" ref="DR113">IFERROR(SUM(($G$108:$G$115=LEFT(DQ113,FIND("·",DQ113)-1))*(LEFT(($H$108:$H$115),1)=MID(DQ113,FIND("|",DQ113)-1,1))*(RIGHT(($H$108:$H$115),LEN($H$108:$H$115)-FIND("|",$H$108:$H$115))=RIGHT(DQ113,LEN(DQ113)-FIND("|",DQ113)))*($D$15+$D$14))+SUM(($D$108:$D$115=LEFT(DQ113,FIND("·",DQ113)-1))*(LEFT(($E$108:$E$115),1)=MID(DQ113,FIND("|",DQ113)-1,1))*(RIGHT(($E$108:$E$115),LEN($E$108:$E$115)-FIND("|",$E$108:$E$115))=RIGHT(DQ113,LEN(DQ113)-FIND("|",DQ113))))*($D$15+$D$14)+SUM((($G$108:$G$115)=LEFT(DQ113,FIND("·",DQ113)-1))*(LEFT(($H$108:$H$115),1)=MID(DQ113,FIND("|",DQ113)-1,1))*(RIGHT(($H$108:$H$115),LEN($H$108:$H$115)-FIND("|",$H$108:$H$115))&lt;&gt;RIGHT(DQ113,LEN(DQ113)-FIND("|",DQ113))))*$D$14+SUM(($D$108:$D$115=LEFT(DQ113,FIND("·",DQ113)-1))*(LEFT(($E$108:$E$115),1)=MID(DQ113,FIND("|",DQ113)-1,1))*(RIGHT(($E$108:$E$115),LEN($E$108:$E$115)-FIND("|",$E$108:$E$115))&lt;&gt;RIGHT(DQ113,LEN(DQ113)-FIND("|",DQ113))))*($D$14)+SUMIFS($D$13,$H$113,"&lt;&gt;0|-",$G113,LEFT(DQ113,FIND("·",DQ113)-1)),0)</f>
        <v>0</v>
      </c>
      <c r="DT113" s="141"/>
      <c r="DU113" s="133">
        <f t="array" ref="DU113">IFERROR(SUM(($G$108:$G$115=LEFT(DT113,FIND("·",DT113)-1))*(LEFT(($H$108:$H$115),1)=MID(DT113,FIND("|",DT113)-1,1))*(RIGHT(($H$108:$H$115),LEN($H$108:$H$115)-FIND("|",$H$108:$H$115))=RIGHT(DT113,LEN(DT113)-FIND("|",DT113)))*($D$15+$D$14))+SUM(($D$108:$D$115=LEFT(DT113,FIND("·",DT113)-1))*(LEFT(($E$108:$E$115),1)=MID(DT113,FIND("|",DT113)-1,1))*(RIGHT(($E$108:$E$115),LEN($E$108:$E$115)-FIND("|",$E$108:$E$115))=RIGHT(DT113,LEN(DT113)-FIND("|",DT113))))*($D$15+$D$14)+SUM((($G$108:$G$115)=LEFT(DT113,FIND("·",DT113)-1))*(LEFT(($H$108:$H$115),1)=MID(DT113,FIND("|",DT113)-1,1))*(RIGHT(($H$108:$H$115),LEN($H$108:$H$115)-FIND("|",$H$108:$H$115))&lt;&gt;RIGHT(DT113,LEN(DT113)-FIND("|",DT113))))*$D$14+SUM(($D$108:$D$115=LEFT(DT113,FIND("·",DT113)-1))*(LEFT(($E$108:$E$115),1)=MID(DT113,FIND("|",DT113)-1,1))*(RIGHT(($E$108:$E$115),LEN($E$108:$E$115)-FIND("|",$E$108:$E$115))&lt;&gt;RIGHT(DT113,LEN(DT113)-FIND("|",DT113))))*($D$14)+SUMIFS($D$13,$H$113,"&lt;&gt;0|-",$G113,LEFT(DT113,FIND("·",DT113)-1)),0)</f>
        <v>0</v>
      </c>
      <c r="DW113" s="141"/>
      <c r="DX113" s="133">
        <f t="array" ref="DX113">IFERROR(SUM(($G$108:$G$115=LEFT(DW113,FIND("·",DW113)-1))*(LEFT(($H$108:$H$115),1)=MID(DW113,FIND("|",DW113)-1,1))*(RIGHT(($H$108:$H$115),LEN($H$108:$H$115)-FIND("|",$H$108:$H$115))=RIGHT(DW113,LEN(DW113)-FIND("|",DW113)))*($D$15+$D$14))+SUM(($D$108:$D$115=LEFT(DW113,FIND("·",DW113)-1))*(LEFT(($E$108:$E$115),1)=MID(DW113,FIND("|",DW113)-1,1))*(RIGHT(($E$108:$E$115),LEN($E$108:$E$115)-FIND("|",$E$108:$E$115))=RIGHT(DW113,LEN(DW113)-FIND("|",DW113))))*($D$15+$D$14)+SUM((($G$108:$G$115)=LEFT(DW113,FIND("·",DW113)-1))*(LEFT(($H$108:$H$115),1)=MID(DW113,FIND("|",DW113)-1,1))*(RIGHT(($H$108:$H$115),LEN($H$108:$H$115)-FIND("|",$H$108:$H$115))&lt;&gt;RIGHT(DW113,LEN(DW113)-FIND("|",DW113))))*$D$14+SUM(($D$108:$D$115=LEFT(DW113,FIND("·",DW113)-1))*(LEFT(($E$108:$E$115),1)=MID(DW113,FIND("|",DW113)-1,1))*(RIGHT(($E$108:$E$115),LEN($E$108:$E$115)-FIND("|",$E$108:$E$115))&lt;&gt;RIGHT(DW113,LEN(DW113)-FIND("|",DW113))))*($D$14)+SUMIFS($D$13,$H$113,"&lt;&gt;0|-",$G113,LEFT(DW113,FIND("·",DW113)-1)),0)</f>
        <v>0</v>
      </c>
      <c r="DZ113" s="141"/>
      <c r="EA113" s="133">
        <f t="array" ref="EA113">IFERROR(SUM(($G$108:$G$115=LEFT(DZ113,FIND("·",DZ113)-1))*(LEFT(($H$108:$H$115),1)=MID(DZ113,FIND("|",DZ113)-1,1))*(RIGHT(($H$108:$H$115),LEN($H$108:$H$115)-FIND("|",$H$108:$H$115))=RIGHT(DZ113,LEN(DZ113)-FIND("|",DZ113)))*($D$15+$D$14))+SUM(($D$108:$D$115=LEFT(DZ113,FIND("·",DZ113)-1))*(LEFT(($E$108:$E$115),1)=MID(DZ113,FIND("|",DZ113)-1,1))*(RIGHT(($E$108:$E$115),LEN($E$108:$E$115)-FIND("|",$E$108:$E$115))=RIGHT(DZ113,LEN(DZ113)-FIND("|",DZ113))))*($D$15+$D$14)+SUM((($G$108:$G$115)=LEFT(DZ113,FIND("·",DZ113)-1))*(LEFT(($H$108:$H$115),1)=MID(DZ113,FIND("|",DZ113)-1,1))*(RIGHT(($H$108:$H$115),LEN($H$108:$H$115)-FIND("|",$H$108:$H$115))&lt;&gt;RIGHT(DZ113,LEN(DZ113)-FIND("|",DZ113))))*$D$14+SUM(($D$108:$D$115=LEFT(DZ113,FIND("·",DZ113)-1))*(LEFT(($E$108:$E$115),1)=MID(DZ113,FIND("|",DZ113)-1,1))*(RIGHT(($E$108:$E$115),LEN($E$108:$E$115)-FIND("|",$E$108:$E$115))&lt;&gt;RIGHT(DZ113,LEN(DZ113)-FIND("|",DZ113))))*($D$14)+SUMIFS($D$13,$H$113,"&lt;&gt;0|-",$G113,LEFT(DZ113,FIND("·",DZ113)-1)),0)</f>
        <v>0</v>
      </c>
      <c r="EC113" s="141"/>
      <c r="ED113" s="133">
        <f t="array" ref="ED113">IFERROR(SUM(($G$108:$G$115=LEFT(EC113,FIND("·",EC113)-1))*(LEFT(($H$108:$H$115),1)=MID(EC113,FIND("|",EC113)-1,1))*(RIGHT(($H$108:$H$115),LEN($H$108:$H$115)-FIND("|",$H$108:$H$115))=RIGHT(EC113,LEN(EC113)-FIND("|",EC113)))*($D$15+$D$14))+SUM(($D$108:$D$115=LEFT(EC113,FIND("·",EC113)-1))*(LEFT(($E$108:$E$115),1)=MID(EC113,FIND("|",EC113)-1,1))*(RIGHT(($E$108:$E$115),LEN($E$108:$E$115)-FIND("|",$E$108:$E$115))=RIGHT(EC113,LEN(EC113)-FIND("|",EC113))))*($D$15+$D$14)+SUM((($G$108:$G$115)=LEFT(EC113,FIND("·",EC113)-1))*(LEFT(($H$108:$H$115),1)=MID(EC113,FIND("|",EC113)-1,1))*(RIGHT(($H$108:$H$115),LEN($H$108:$H$115)-FIND("|",$H$108:$H$115))&lt;&gt;RIGHT(EC113,LEN(EC113)-FIND("|",EC113))))*$D$14+SUM(($D$108:$D$115=LEFT(EC113,FIND("·",EC113)-1))*(LEFT(($E$108:$E$115),1)=MID(EC113,FIND("|",EC113)-1,1))*(RIGHT(($E$108:$E$115),LEN($E$108:$E$115)-FIND("|",$E$108:$E$115))&lt;&gt;RIGHT(EC113,LEN(EC113)-FIND("|",EC113))))*($D$14)+SUMIFS($D$13,$H$113,"&lt;&gt;0|-",$G113,LEFT(EC113,FIND("·",EC113)-1)),0)</f>
        <v>0</v>
      </c>
      <c r="EF113" s="141"/>
      <c r="EG113" s="133">
        <f t="array" ref="EG113">IFERROR(SUM(($G$108:$G$115=LEFT(EF113,FIND("·",EF113)-1))*(LEFT(($H$108:$H$115),1)=MID(EF113,FIND("|",EF113)-1,1))*(RIGHT(($H$108:$H$115),LEN($H$108:$H$115)-FIND("|",$H$108:$H$115))=RIGHT(EF113,LEN(EF113)-FIND("|",EF113)))*($D$15+$D$14))+SUM(($D$108:$D$115=LEFT(EF113,FIND("·",EF113)-1))*(LEFT(($E$108:$E$115),1)=MID(EF113,FIND("|",EF113)-1,1))*(RIGHT(($E$108:$E$115),LEN($E$108:$E$115)-FIND("|",$E$108:$E$115))=RIGHT(EF113,LEN(EF113)-FIND("|",EF113))))*($D$15+$D$14)+SUM((($G$108:$G$115)=LEFT(EF113,FIND("·",EF113)-1))*(LEFT(($H$108:$H$115),1)=MID(EF113,FIND("|",EF113)-1,1))*(RIGHT(($H$108:$H$115),LEN($H$108:$H$115)-FIND("|",$H$108:$H$115))&lt;&gt;RIGHT(EF113,LEN(EF113)-FIND("|",EF113))))*$D$14+SUM(($D$108:$D$115=LEFT(EF113,FIND("·",EF113)-1))*(LEFT(($E$108:$E$115),1)=MID(EF113,FIND("|",EF113)-1,1))*(RIGHT(($E$108:$E$115),LEN($E$108:$E$115)-FIND("|",$E$108:$E$115))&lt;&gt;RIGHT(EF113,LEN(EF113)-FIND("|",EF113))))*($D$14)+SUMIFS($D$13,$H$113,"&lt;&gt;0|-",$G113,LEFT(EF113,FIND("·",EF113)-1)),0)</f>
        <v>0</v>
      </c>
      <c r="EI113" s="141"/>
      <c r="EJ113" s="133">
        <f t="array" ref="EJ113">IFERROR(SUM(($G$108:$G$115=LEFT(EI113,FIND("·",EI113)-1))*(LEFT(($H$108:$H$115),1)=MID(EI113,FIND("|",EI113)-1,1))*(RIGHT(($H$108:$H$115),LEN($H$108:$H$115)-FIND("|",$H$108:$H$115))=RIGHT(EI113,LEN(EI113)-FIND("|",EI113)))*($D$15+$D$14))+SUM(($D$108:$D$115=LEFT(EI113,FIND("·",EI113)-1))*(LEFT(($E$108:$E$115),1)=MID(EI113,FIND("|",EI113)-1,1))*(RIGHT(($E$108:$E$115),LEN($E$108:$E$115)-FIND("|",$E$108:$E$115))=RIGHT(EI113,LEN(EI113)-FIND("|",EI113))))*($D$15+$D$14)+SUM((($G$108:$G$115)=LEFT(EI113,FIND("·",EI113)-1))*(LEFT(($H$108:$H$115),1)=MID(EI113,FIND("|",EI113)-1,1))*(RIGHT(($H$108:$H$115),LEN($H$108:$H$115)-FIND("|",$H$108:$H$115))&lt;&gt;RIGHT(EI113,LEN(EI113)-FIND("|",EI113))))*$D$14+SUM(($D$108:$D$115=LEFT(EI113,FIND("·",EI113)-1))*(LEFT(($E$108:$E$115),1)=MID(EI113,FIND("|",EI113)-1,1))*(RIGHT(($E$108:$E$115),LEN($E$108:$E$115)-FIND("|",$E$108:$E$115))&lt;&gt;RIGHT(EI113,LEN(EI113)-FIND("|",EI113))))*($D$14)+SUMIFS($D$13,$H$113,"&lt;&gt;0|-",$G113,LEFT(EI113,FIND("·",EI113)-1)),0)</f>
        <v>0</v>
      </c>
      <c r="EL113" s="141"/>
      <c r="EM113" s="133">
        <f t="array" ref="EM113">IFERROR(SUM(($G$108:$G$115=LEFT(EL113,FIND("·",EL113)-1))*(LEFT(($H$108:$H$115),1)=MID(EL113,FIND("|",EL113)-1,1))*(RIGHT(($H$108:$H$115),LEN($H$108:$H$115)-FIND("|",$H$108:$H$115))=RIGHT(EL113,LEN(EL113)-FIND("|",EL113)))*($D$15+$D$14))+SUM(($D$108:$D$115=LEFT(EL113,FIND("·",EL113)-1))*(LEFT(($E$108:$E$115),1)=MID(EL113,FIND("|",EL113)-1,1))*(RIGHT(($E$108:$E$115),LEN($E$108:$E$115)-FIND("|",$E$108:$E$115))=RIGHT(EL113,LEN(EL113)-FIND("|",EL113))))*($D$15+$D$14)+SUM((($G$108:$G$115)=LEFT(EL113,FIND("·",EL113)-1))*(LEFT(($H$108:$H$115),1)=MID(EL113,FIND("|",EL113)-1,1))*(RIGHT(($H$108:$H$115),LEN($H$108:$H$115)-FIND("|",$H$108:$H$115))&lt;&gt;RIGHT(EL113,LEN(EL113)-FIND("|",EL113))))*$D$14+SUM(($D$108:$D$115=LEFT(EL113,FIND("·",EL113)-1))*(LEFT(($E$108:$E$115),1)=MID(EL113,FIND("|",EL113)-1,1))*(RIGHT(($E$108:$E$115),LEN($E$108:$E$115)-FIND("|",$E$108:$E$115))&lt;&gt;RIGHT(EL113,LEN(EL113)-FIND("|",EL113))))*($D$14)+SUMIFS($D$13,$H$113,"&lt;&gt;0|-",$G113,LEFT(EL113,FIND("·",EL113)-1)),0)</f>
        <v>0</v>
      </c>
      <c r="EO113" s="141"/>
      <c r="EP113" s="133">
        <f t="array" ref="EP113">IFERROR(SUM(($G$108:$G$115=LEFT(EO113,FIND("·",EO113)-1))*(LEFT(($H$108:$H$115),1)=MID(EO113,FIND("|",EO113)-1,1))*(RIGHT(($H$108:$H$115),LEN($H$108:$H$115)-FIND("|",$H$108:$H$115))=RIGHT(EO113,LEN(EO113)-FIND("|",EO113)))*($D$15+$D$14))+SUM(($D$108:$D$115=LEFT(EO113,FIND("·",EO113)-1))*(LEFT(($E$108:$E$115),1)=MID(EO113,FIND("|",EO113)-1,1))*(RIGHT(($E$108:$E$115),LEN($E$108:$E$115)-FIND("|",$E$108:$E$115))=RIGHT(EO113,LEN(EO113)-FIND("|",EO113))))*($D$15+$D$14)+SUM((($G$108:$G$115)=LEFT(EO113,FIND("·",EO113)-1))*(LEFT(($H$108:$H$115),1)=MID(EO113,FIND("|",EO113)-1,1))*(RIGHT(($H$108:$H$115),LEN($H$108:$H$115)-FIND("|",$H$108:$H$115))&lt;&gt;RIGHT(EO113,LEN(EO113)-FIND("|",EO113))))*$D$14+SUM(($D$108:$D$115=LEFT(EO113,FIND("·",EO113)-1))*(LEFT(($E$108:$E$115),1)=MID(EO113,FIND("|",EO113)-1,1))*(RIGHT(($E$108:$E$115),LEN($E$108:$E$115)-FIND("|",$E$108:$E$115))&lt;&gt;RIGHT(EO113,LEN(EO113)-FIND("|",EO113))))*($D$14)+SUMIFS($D$13,$H$113,"&lt;&gt;0|-",$G113,LEFT(EO113,FIND("·",EO113)-1)),0)</f>
        <v>0</v>
      </c>
      <c r="ER113" s="141"/>
      <c r="ES113" s="133">
        <f t="array" ref="ES113">IFERROR(SUM(($G$108:$G$115=LEFT(ER113,FIND("·",ER113)-1))*(LEFT(($H$108:$H$115),1)=MID(ER113,FIND("|",ER113)-1,1))*(RIGHT(($H$108:$H$115),LEN($H$108:$H$115)-FIND("|",$H$108:$H$115))=RIGHT(ER113,LEN(ER113)-FIND("|",ER113)))*($D$15+$D$14))+SUM(($D$108:$D$115=LEFT(ER113,FIND("·",ER113)-1))*(LEFT(($E$108:$E$115),1)=MID(ER113,FIND("|",ER113)-1,1))*(RIGHT(($E$108:$E$115),LEN($E$108:$E$115)-FIND("|",$E$108:$E$115))=RIGHT(ER113,LEN(ER113)-FIND("|",ER113))))*($D$15+$D$14)+SUM((($G$108:$G$115)=LEFT(ER113,FIND("·",ER113)-1))*(LEFT(($H$108:$H$115),1)=MID(ER113,FIND("|",ER113)-1,1))*(RIGHT(($H$108:$H$115),LEN($H$108:$H$115)-FIND("|",$H$108:$H$115))&lt;&gt;RIGHT(ER113,LEN(ER113)-FIND("|",ER113))))*$D$14+SUM(($D$108:$D$115=LEFT(ER113,FIND("·",ER113)-1))*(LEFT(($E$108:$E$115),1)=MID(ER113,FIND("|",ER113)-1,1))*(RIGHT(($E$108:$E$115),LEN($E$108:$E$115)-FIND("|",$E$108:$E$115))&lt;&gt;RIGHT(ER113,LEN(ER113)-FIND("|",ER113))))*($D$14)+SUMIFS($D$13,$H$113,"&lt;&gt;0|-",$G113,LEFT(ER113,FIND("·",ER113)-1)),0)</f>
        <v>0</v>
      </c>
      <c r="EU113" s="141"/>
      <c r="EV113" s="133">
        <f t="array" ref="EV113">IFERROR(SUM(($G$108:$G$115=LEFT(EU113,FIND("·",EU113)-1))*(LEFT(($H$108:$H$115),1)=MID(EU113,FIND("|",EU113)-1,1))*(RIGHT(($H$108:$H$115),LEN($H$108:$H$115)-FIND("|",$H$108:$H$115))=RIGHT(EU113,LEN(EU113)-FIND("|",EU113)))*($D$15+$D$14))+SUM(($D$108:$D$115=LEFT(EU113,FIND("·",EU113)-1))*(LEFT(($E$108:$E$115),1)=MID(EU113,FIND("|",EU113)-1,1))*(RIGHT(($E$108:$E$115),LEN($E$108:$E$115)-FIND("|",$E$108:$E$115))=RIGHT(EU113,LEN(EU113)-FIND("|",EU113))))*($D$15+$D$14)+SUM((($G$108:$G$115)=LEFT(EU113,FIND("·",EU113)-1))*(LEFT(($H$108:$H$115),1)=MID(EU113,FIND("|",EU113)-1,1))*(RIGHT(($H$108:$H$115),LEN($H$108:$H$115)-FIND("|",$H$108:$H$115))&lt;&gt;RIGHT(EU113,LEN(EU113)-FIND("|",EU113))))*$D$14+SUM(($D$108:$D$115=LEFT(EU113,FIND("·",EU113)-1))*(LEFT(($E$108:$E$115),1)=MID(EU113,FIND("|",EU113)-1,1))*(RIGHT(($E$108:$E$115),LEN($E$108:$E$115)-FIND("|",$E$108:$E$115))&lt;&gt;RIGHT(EU113,LEN(EU113)-FIND("|",EU113))))*($D$14)+SUMIFS($D$13,$H$113,"&lt;&gt;0|-",$G113,LEFT(EU113,FIND("·",EU113)-1)),0)</f>
        <v>0</v>
      </c>
      <c r="EX113" s="141"/>
      <c r="EY113" s="133">
        <f t="array" ref="EY113">IFERROR(SUM(($G$108:$G$115=LEFT(EX113,FIND("·",EX113)-1))*(LEFT(($H$108:$H$115),1)=MID(EX113,FIND("|",EX113)-1,1))*(RIGHT(($H$108:$H$115),LEN($H$108:$H$115)-FIND("|",$H$108:$H$115))=RIGHT(EX113,LEN(EX113)-FIND("|",EX113)))*($D$15+$D$14))+SUM(($D$108:$D$115=LEFT(EX113,FIND("·",EX113)-1))*(LEFT(($E$108:$E$115),1)=MID(EX113,FIND("|",EX113)-1,1))*(RIGHT(($E$108:$E$115),LEN($E$108:$E$115)-FIND("|",$E$108:$E$115))=RIGHT(EX113,LEN(EX113)-FIND("|",EX113))))*($D$15+$D$14)+SUM((($G$108:$G$115)=LEFT(EX113,FIND("·",EX113)-1))*(LEFT(($H$108:$H$115),1)=MID(EX113,FIND("|",EX113)-1,1))*(RIGHT(($H$108:$H$115),LEN($H$108:$H$115)-FIND("|",$H$108:$H$115))&lt;&gt;RIGHT(EX113,LEN(EX113)-FIND("|",EX113))))*$D$14+SUM(($D$108:$D$115=LEFT(EX113,FIND("·",EX113)-1))*(LEFT(($E$108:$E$115),1)=MID(EX113,FIND("|",EX113)-1,1))*(RIGHT(($E$108:$E$115),LEN($E$108:$E$115)-FIND("|",$E$108:$E$115))&lt;&gt;RIGHT(EX113,LEN(EX113)-FIND("|",EX113))))*($D$14)+SUMIFS($D$13,$H$113,"&lt;&gt;0|-",$G113,LEFT(EX113,FIND("·",EX113)-1)),0)</f>
        <v>0</v>
      </c>
      <c r="FA113" s="141"/>
      <c r="FB113" s="133">
        <f t="array" ref="FB113">IFERROR(SUM(($G$108:$G$115=LEFT(FA113,FIND("·",FA113)-1))*(LEFT(($H$108:$H$115),1)=MID(FA113,FIND("|",FA113)-1,1))*(RIGHT(($H$108:$H$115),LEN($H$108:$H$115)-FIND("|",$H$108:$H$115))=RIGHT(FA113,LEN(FA113)-FIND("|",FA113)))*($D$15+$D$14))+SUM(($D$108:$D$115=LEFT(FA113,FIND("·",FA113)-1))*(LEFT(($E$108:$E$115),1)=MID(FA113,FIND("|",FA113)-1,1))*(RIGHT(($E$108:$E$115),LEN($E$108:$E$115)-FIND("|",$E$108:$E$115))=RIGHT(FA113,LEN(FA113)-FIND("|",FA113))))*($D$15+$D$14)+SUM((($G$108:$G$115)=LEFT(FA113,FIND("·",FA113)-1))*(LEFT(($H$108:$H$115),1)=MID(FA113,FIND("|",FA113)-1,1))*(RIGHT(($H$108:$H$115),LEN($H$108:$H$115)-FIND("|",$H$108:$H$115))&lt;&gt;RIGHT(FA113,LEN(FA113)-FIND("|",FA113))))*$D$14+SUM(($D$108:$D$115=LEFT(FA113,FIND("·",FA113)-1))*(LEFT(($E$108:$E$115),1)=MID(FA113,FIND("|",FA113)-1,1))*(RIGHT(($E$108:$E$115),LEN($E$108:$E$115)-FIND("|",$E$108:$E$115))&lt;&gt;RIGHT(FA113,LEN(FA113)-FIND("|",FA113))))*($D$14)+SUMIFS($D$13,$H$113,"&lt;&gt;0|-",$G113,LEFT(FA113,FIND("·",FA113)-1)),0)</f>
        <v>0</v>
      </c>
    </row>
    <row r="114" spans="2:159" s="73" customFormat="1" x14ac:dyDescent="0.3">
      <c r="B114" s="157"/>
      <c r="C114" s="157"/>
      <c r="D114" s="75" t="str">
        <f>CONCATENATE(Resultados!K70,"-",Resultados!F70)</f>
        <v>2E-1F</v>
      </c>
      <c r="E114" s="75" t="str">
        <f>CONCATENATE(IF(Resultados!H70&gt;Resultados!I70,2,IF(Resultados!H70&lt;Resultados!I70,1,IF(AND(Resultados!H70=Resultados!I70,Resultados!H70&lt;&gt;"",Resultados!I70&lt;&gt;""),"X",0))),"|",Resultados!I70,"-",Resultados!H70)</f>
        <v>0|-</v>
      </c>
      <c r="F114" s="623"/>
      <c r="G114" s="166" t="str">
        <f>CONCATENATE(Resultados!F70,"-",Resultados!K70)</f>
        <v>1F-2E</v>
      </c>
      <c r="H114" s="167" t="str">
        <f>CONCATENATE(IF(Resultados!H70&gt;Resultados!I70,1,IF(Resultados!H70&lt;Resultados!I70,2,IF(AND(Resultados!H70=Resultados!I70,Resultados!H70&lt;&gt;"",Resultados!I70&lt;&gt;""),"X",0))),"|",Resultados!H70,"-",Resultados!I70)</f>
        <v>0|-</v>
      </c>
      <c r="J114" s="146"/>
      <c r="K114" s="145">
        <f t="array" ref="K114">IFERROR(SUM(($G$108:$G$115=LEFT(J114,FIND("·",J114)-1))*(LEFT(($H$108:$H$115),1)=MID(J114,FIND("|",J114)-1,1))*(RIGHT(($H$108:$H$115),LEN($H$108:$H$115)-FIND("|",$H$108:$H$115))=RIGHT(J114,LEN(J114)-FIND("|",J114)))*($D$15+$D$14))+SUM(($D$108:$D$115=LEFT(J114,FIND("·",J114)-1))*(LEFT(($E$108:$E$115),1)=MID(J114,FIND("|",J114)-1,1))*(RIGHT(($E$108:$E$115),LEN($E$108:$E$115)-FIND("|",$E$108:$E$115))=RIGHT(J114,LEN(J114)-FIND("|",J114))))*($D$15+$D$14)+SUM((($G$108:$G$115)=LEFT(J114,FIND("·",J114)-1))*(LEFT(($H$108:$H$115),1)=MID(J114,FIND("|",J114)-1,1))*(RIGHT(($H$108:$H$115),LEN($H$108:$H$115)-FIND("|",$H$108:$H$115))&lt;&gt;RIGHT(J114,LEN(J114)-FIND("|",J114))))*$D$14+SUM(($D$108:$D$115=LEFT(J114,FIND("·",J114)-1))*(LEFT(($E$108:$E$115),1)=MID(J114,FIND("|",J114)-1,1))*(RIGHT(($E$108:$E$115),LEN($E$108:$E$115)-FIND("|",$E$108:$E$115))&lt;&gt;RIGHT(J114,LEN(J114)-FIND("|",J114))))*($D$14)+SUMIFS($D$13,$H$114,"&lt;&gt;0|-",$G114,LEFT(J114,FIND("·",J114)-1)),0)</f>
        <v>0</v>
      </c>
      <c r="M114" s="141"/>
      <c r="N114" s="133">
        <f t="array" ref="N114">IFERROR(SUM(($G$108:$G$115=LEFT(M114,FIND("·",M114)-1))*(LEFT(($H$108:$H$115),1)=MID(M114,FIND("|",M114)-1,1))*(RIGHT(($H$108:$H$115),LEN($H$108:$H$115)-FIND("|",$H$108:$H$115))=RIGHT(M114,LEN(M114)-FIND("|",M114)))*($D$15+$D$14))+SUM(($D$108:$D$115=LEFT(M114,FIND("·",M114)-1))*(LEFT(($E$108:$E$115),1)=MID(M114,FIND("|",M114)-1,1))*(RIGHT(($E$108:$E$115),LEN($E$108:$E$115)-FIND("|",$E$108:$E$115))=RIGHT(M114,LEN(M114)-FIND("|",M114))))*($D$15+$D$14)+SUM((($G$108:$G$115)=LEFT(M114,FIND("·",M114)-1))*(LEFT(($H$108:$H$115),1)=MID(M114,FIND("|",M114)-1,1))*(RIGHT(($H$108:$H$115),LEN($H$108:$H$115)-FIND("|",$H$108:$H$115))&lt;&gt;RIGHT(M114,LEN(M114)-FIND("|",M114))))*$D$14+SUM(($D$108:$D$115=LEFT(M114,FIND("·",M114)-1))*(LEFT(($E$108:$E$115),1)=MID(M114,FIND("|",M114)-1,1))*(RIGHT(($E$108:$E$115),LEN($E$108:$E$115)-FIND("|",$E$108:$E$115))&lt;&gt;RIGHT(M114,LEN(M114)-FIND("|",M114))))*($D$14)+SUMIFS($D$13,$H$114,"&lt;&gt;0|-",$G114,LEFT(M114,FIND("·",M114)-1)),0)</f>
        <v>0</v>
      </c>
      <c r="P114" s="141"/>
      <c r="Q114" s="133">
        <f t="array" ref="Q114">IFERROR(SUM(($G$108:$G$115=LEFT(P114,FIND("·",P114)-1))*(LEFT(($H$108:$H$115),1)=MID(P114,FIND("|",P114)-1,1))*(RIGHT(($H$108:$H$115),LEN($H$108:$H$115)-FIND("|",$H$108:$H$115))=RIGHT(P114,LEN(P114)-FIND("|",P114)))*($D$15+$D$14))+SUM(($D$108:$D$115=LEFT(P114,FIND("·",P114)-1))*(LEFT(($E$108:$E$115),1)=MID(P114,FIND("|",P114)-1,1))*(RIGHT(($E$108:$E$115),LEN($E$108:$E$115)-FIND("|",$E$108:$E$115))=RIGHT(P114,LEN(P114)-FIND("|",P114))))*($D$15+$D$14)+SUM((($G$108:$G$115)=LEFT(P114,FIND("·",P114)-1))*(LEFT(($H$108:$H$115),1)=MID(P114,FIND("|",P114)-1,1))*(RIGHT(($H$108:$H$115),LEN($H$108:$H$115)-FIND("|",$H$108:$H$115))&lt;&gt;RIGHT(P114,LEN(P114)-FIND("|",P114))))*$D$14+SUM(($D$108:$D$115=LEFT(P114,FIND("·",P114)-1))*(LEFT(($E$108:$E$115),1)=MID(P114,FIND("|",P114)-1,1))*(RIGHT(($E$108:$E$115),LEN($E$108:$E$115)-FIND("|",$E$108:$E$115))&lt;&gt;RIGHT(P114,LEN(P114)-FIND("|",P114))))*($D$14)+SUMIFS($D$13,$H$114,"&lt;&gt;0|-",$G114,LEFT(P114,FIND("·",P114)-1)),0)</f>
        <v>0</v>
      </c>
      <c r="S114" s="141"/>
      <c r="T114" s="133">
        <f t="array" ref="T114">IFERROR(SUM(($G$108:$G$115=LEFT(S114,FIND("·",S114)-1))*(LEFT(($H$108:$H$115),1)=MID(S114,FIND("|",S114)-1,1))*(RIGHT(($H$108:$H$115),LEN($H$108:$H$115)-FIND("|",$H$108:$H$115))=RIGHT(S114,LEN(S114)-FIND("|",S114)))*($D$15+$D$14))+SUM(($D$108:$D$115=LEFT(S114,FIND("·",S114)-1))*(LEFT(($E$108:$E$115),1)=MID(S114,FIND("|",S114)-1,1))*(RIGHT(($E$108:$E$115),LEN($E$108:$E$115)-FIND("|",$E$108:$E$115))=RIGHT(S114,LEN(S114)-FIND("|",S114))))*($D$15+$D$14)+SUM((($G$108:$G$115)=LEFT(S114,FIND("·",S114)-1))*(LEFT(($H$108:$H$115),1)=MID(S114,FIND("|",S114)-1,1))*(RIGHT(($H$108:$H$115),LEN($H$108:$H$115)-FIND("|",$H$108:$H$115))&lt;&gt;RIGHT(S114,LEN(S114)-FIND("|",S114))))*$D$14+SUM(($D$108:$D$115=LEFT(S114,FIND("·",S114)-1))*(LEFT(($E$108:$E$115),1)=MID(S114,FIND("|",S114)-1,1))*(RIGHT(($E$108:$E$115),LEN($E$108:$E$115)-FIND("|",$E$108:$E$115))&lt;&gt;RIGHT(S114,LEN(S114)-FIND("|",S114))))*($D$14)+SUMIFS($D$13,$H$114,"&lt;&gt;0|-",$G114,LEFT(S114,FIND("·",S114)-1)),0)</f>
        <v>0</v>
      </c>
      <c r="V114" s="141"/>
      <c r="W114" s="133">
        <f t="array" ref="W114">IFERROR(SUM(($G$108:$G$115=LEFT(V114,FIND("·",V114)-1))*(LEFT(($H$108:$H$115),1)=MID(V114,FIND("|",V114)-1,1))*(RIGHT(($H$108:$H$115),LEN($H$108:$H$115)-FIND("|",$H$108:$H$115))=RIGHT(V114,LEN(V114)-FIND("|",V114)))*($D$15+$D$14))+SUM(($D$108:$D$115=LEFT(V114,FIND("·",V114)-1))*(LEFT(($E$108:$E$115),1)=MID(V114,FIND("|",V114)-1,1))*(RIGHT(($E$108:$E$115),LEN($E$108:$E$115)-FIND("|",$E$108:$E$115))=RIGHT(V114,LEN(V114)-FIND("|",V114))))*($D$15+$D$14)+SUM((($G$108:$G$115)=LEFT(V114,FIND("·",V114)-1))*(LEFT(($H$108:$H$115),1)=MID(V114,FIND("|",V114)-1,1))*(RIGHT(($H$108:$H$115),LEN($H$108:$H$115)-FIND("|",$H$108:$H$115))&lt;&gt;RIGHT(V114,LEN(V114)-FIND("|",V114))))*$D$14+SUM(($D$108:$D$115=LEFT(V114,FIND("·",V114)-1))*(LEFT(($E$108:$E$115),1)=MID(V114,FIND("|",V114)-1,1))*(RIGHT(($E$108:$E$115),LEN($E$108:$E$115)-FIND("|",$E$108:$E$115))&lt;&gt;RIGHT(V114,LEN(V114)-FIND("|",V114))))*($D$14)+SUMIFS($D$13,$H$114,"&lt;&gt;0|-",$G114,LEFT(V114,FIND("·",V114)-1)),0)</f>
        <v>0</v>
      </c>
      <c r="Y114" s="141"/>
      <c r="Z114" s="133">
        <f t="array" ref="Z114">IFERROR(SUM(($G$108:$G$115=LEFT(Y114,FIND("·",Y114)-1))*(LEFT(($H$108:$H$115),1)=MID(Y114,FIND("|",Y114)-1,1))*(RIGHT(($H$108:$H$115),LEN($H$108:$H$115)-FIND("|",$H$108:$H$115))=RIGHT(Y114,LEN(Y114)-FIND("|",Y114)))*($D$15+$D$14))+SUM(($D$108:$D$115=LEFT(Y114,FIND("·",Y114)-1))*(LEFT(($E$108:$E$115),1)=MID(Y114,FIND("|",Y114)-1,1))*(RIGHT(($E$108:$E$115),LEN($E$108:$E$115)-FIND("|",$E$108:$E$115))=RIGHT(Y114,LEN(Y114)-FIND("|",Y114))))*($D$15+$D$14)+SUM((($G$108:$G$115)=LEFT(Y114,FIND("·",Y114)-1))*(LEFT(($H$108:$H$115),1)=MID(Y114,FIND("|",Y114)-1,1))*(RIGHT(($H$108:$H$115),LEN($H$108:$H$115)-FIND("|",$H$108:$H$115))&lt;&gt;RIGHT(Y114,LEN(Y114)-FIND("|",Y114))))*$D$14+SUM(($D$108:$D$115=LEFT(Y114,FIND("·",Y114)-1))*(LEFT(($E$108:$E$115),1)=MID(Y114,FIND("|",Y114)-1,1))*(RIGHT(($E$108:$E$115),LEN($E$108:$E$115)-FIND("|",$E$108:$E$115))&lt;&gt;RIGHT(Y114,LEN(Y114)-FIND("|",Y114))))*($D$14)+SUMIFS($D$13,$H$114,"&lt;&gt;0|-",$G114,LEFT(Y114,FIND("·",Y114)-1)),0)</f>
        <v>0</v>
      </c>
      <c r="AB114" s="141"/>
      <c r="AC114" s="133">
        <f t="array" ref="AC114">IFERROR(SUM(($G$108:$G$115=LEFT(AB114,FIND("·",AB114)-1))*(LEFT(($H$108:$H$115),1)=MID(AB114,FIND("|",AB114)-1,1))*(RIGHT(($H$108:$H$115),LEN($H$108:$H$115)-FIND("|",$H$108:$H$115))=RIGHT(AB114,LEN(AB114)-FIND("|",AB114)))*($D$15+$D$14))+SUM(($D$108:$D$115=LEFT(AB114,FIND("·",AB114)-1))*(LEFT(($E$108:$E$115),1)=MID(AB114,FIND("|",AB114)-1,1))*(RIGHT(($E$108:$E$115),LEN($E$108:$E$115)-FIND("|",$E$108:$E$115))=RIGHT(AB114,LEN(AB114)-FIND("|",AB114))))*($D$15+$D$14)+SUM((($G$108:$G$115)=LEFT(AB114,FIND("·",AB114)-1))*(LEFT(($H$108:$H$115),1)=MID(AB114,FIND("|",AB114)-1,1))*(RIGHT(($H$108:$H$115),LEN($H$108:$H$115)-FIND("|",$H$108:$H$115))&lt;&gt;RIGHT(AB114,LEN(AB114)-FIND("|",AB114))))*$D$14+SUM(($D$108:$D$115=LEFT(AB114,FIND("·",AB114)-1))*(LEFT(($E$108:$E$115),1)=MID(AB114,FIND("|",AB114)-1,1))*(RIGHT(($E$108:$E$115),LEN($E$108:$E$115)-FIND("|",$E$108:$E$115))&lt;&gt;RIGHT(AB114,LEN(AB114)-FIND("|",AB114))))*($D$14)+SUMIFS($D$13,$H$114,"&lt;&gt;0|-",$G114,LEFT(AB114,FIND("·",AB114)-1)),0)</f>
        <v>0</v>
      </c>
      <c r="AE114" s="141"/>
      <c r="AF114" s="133">
        <f t="array" ref="AF114">IFERROR(SUM(($G$108:$G$115=LEFT(AE114,FIND("·",AE114)-1))*(LEFT(($H$108:$H$115),1)=MID(AE114,FIND("|",AE114)-1,1))*(RIGHT(($H$108:$H$115),LEN($H$108:$H$115)-FIND("|",$H$108:$H$115))=RIGHT(AE114,LEN(AE114)-FIND("|",AE114)))*($D$15+$D$14))+SUM(($D$108:$D$115=LEFT(AE114,FIND("·",AE114)-1))*(LEFT(($E$108:$E$115),1)=MID(AE114,FIND("|",AE114)-1,1))*(RIGHT(($E$108:$E$115),LEN($E$108:$E$115)-FIND("|",$E$108:$E$115))=RIGHT(AE114,LEN(AE114)-FIND("|",AE114))))*($D$15+$D$14)+SUM((($G$108:$G$115)=LEFT(AE114,FIND("·",AE114)-1))*(LEFT(($H$108:$H$115),1)=MID(AE114,FIND("|",AE114)-1,1))*(RIGHT(($H$108:$H$115),LEN($H$108:$H$115)-FIND("|",$H$108:$H$115))&lt;&gt;RIGHT(AE114,LEN(AE114)-FIND("|",AE114))))*$D$14+SUM(($D$108:$D$115=LEFT(AE114,FIND("·",AE114)-1))*(LEFT(($E$108:$E$115),1)=MID(AE114,FIND("|",AE114)-1,1))*(RIGHT(($E$108:$E$115),LEN($E$108:$E$115)-FIND("|",$E$108:$E$115))&lt;&gt;RIGHT(AE114,LEN(AE114)-FIND("|",AE114))))*($D$14)+SUMIFS($D$13,$H$114,"&lt;&gt;0|-",$G114,LEFT(AE114,FIND("·",AE114)-1)),0)</f>
        <v>0</v>
      </c>
      <c r="AH114" s="141"/>
      <c r="AI114" s="133">
        <f t="array" ref="AI114">IFERROR(SUM(($G$108:$G$115=LEFT(AH114,FIND("·",AH114)-1))*(LEFT(($H$108:$H$115),1)=MID(AH114,FIND("|",AH114)-1,1))*(RIGHT(($H$108:$H$115),LEN($H$108:$H$115)-FIND("|",$H$108:$H$115))=RIGHT(AH114,LEN(AH114)-FIND("|",AH114)))*($D$15+$D$14))+SUM(($D$108:$D$115=LEFT(AH114,FIND("·",AH114)-1))*(LEFT(($E$108:$E$115),1)=MID(AH114,FIND("|",AH114)-1,1))*(RIGHT(($E$108:$E$115),LEN($E$108:$E$115)-FIND("|",$E$108:$E$115))=RIGHT(AH114,LEN(AH114)-FIND("|",AH114))))*($D$15+$D$14)+SUM((($G$108:$G$115)=LEFT(AH114,FIND("·",AH114)-1))*(LEFT(($H$108:$H$115),1)=MID(AH114,FIND("|",AH114)-1,1))*(RIGHT(($H$108:$H$115),LEN($H$108:$H$115)-FIND("|",$H$108:$H$115))&lt;&gt;RIGHT(AH114,LEN(AH114)-FIND("|",AH114))))*$D$14+SUM(($D$108:$D$115=LEFT(AH114,FIND("·",AH114)-1))*(LEFT(($E$108:$E$115),1)=MID(AH114,FIND("|",AH114)-1,1))*(RIGHT(($E$108:$E$115),LEN($E$108:$E$115)-FIND("|",$E$108:$E$115))&lt;&gt;RIGHT(AH114,LEN(AH114)-FIND("|",AH114))))*($D$14)+SUMIFS($D$13,$H$114,"&lt;&gt;0|-",$G114,LEFT(AH114,FIND("·",AH114)-1)),0)</f>
        <v>0</v>
      </c>
      <c r="AK114" s="141"/>
      <c r="AL114" s="133">
        <f t="array" ref="AL114">IFERROR(SUM(($G$108:$G$115=LEFT(AK114,FIND("·",AK114)-1))*(LEFT(($H$108:$H$115),1)=MID(AK114,FIND("|",AK114)-1,1))*(RIGHT(($H$108:$H$115),LEN($H$108:$H$115)-FIND("|",$H$108:$H$115))=RIGHT(AK114,LEN(AK114)-FIND("|",AK114)))*($D$15+$D$14))+SUM(($D$108:$D$115=LEFT(AK114,FIND("·",AK114)-1))*(LEFT(($E$108:$E$115),1)=MID(AK114,FIND("|",AK114)-1,1))*(RIGHT(($E$108:$E$115),LEN($E$108:$E$115)-FIND("|",$E$108:$E$115))=RIGHT(AK114,LEN(AK114)-FIND("|",AK114))))*($D$15+$D$14)+SUM((($G$108:$G$115)=LEFT(AK114,FIND("·",AK114)-1))*(LEFT(($H$108:$H$115),1)=MID(AK114,FIND("|",AK114)-1,1))*(RIGHT(($H$108:$H$115),LEN($H$108:$H$115)-FIND("|",$H$108:$H$115))&lt;&gt;RIGHT(AK114,LEN(AK114)-FIND("|",AK114))))*$D$14+SUM(($D$108:$D$115=LEFT(AK114,FIND("·",AK114)-1))*(LEFT(($E$108:$E$115),1)=MID(AK114,FIND("|",AK114)-1,1))*(RIGHT(($E$108:$E$115),LEN($E$108:$E$115)-FIND("|",$E$108:$E$115))&lt;&gt;RIGHT(AK114,LEN(AK114)-FIND("|",AK114))))*($D$14)+SUMIFS($D$13,$H$114,"&lt;&gt;0|-",$G114,LEFT(AK114,FIND("·",AK114)-1)),0)</f>
        <v>0</v>
      </c>
      <c r="AN114" s="141"/>
      <c r="AO114" s="133">
        <f t="array" ref="AO114">IFERROR(SUM(($G$108:$G$115=LEFT(AN114,FIND("·",AN114)-1))*(LEFT(($H$108:$H$115),1)=MID(AN114,FIND("|",AN114)-1,1))*(RIGHT(($H$108:$H$115),LEN($H$108:$H$115)-FIND("|",$H$108:$H$115))=RIGHT(AN114,LEN(AN114)-FIND("|",AN114)))*($D$15+$D$14))+SUM(($D$108:$D$115=LEFT(AN114,FIND("·",AN114)-1))*(LEFT(($E$108:$E$115),1)=MID(AN114,FIND("|",AN114)-1,1))*(RIGHT(($E$108:$E$115),LEN($E$108:$E$115)-FIND("|",$E$108:$E$115))=RIGHT(AN114,LEN(AN114)-FIND("|",AN114))))*($D$15+$D$14)+SUM((($G$108:$G$115)=LEFT(AN114,FIND("·",AN114)-1))*(LEFT(($H$108:$H$115),1)=MID(AN114,FIND("|",AN114)-1,1))*(RIGHT(($H$108:$H$115),LEN($H$108:$H$115)-FIND("|",$H$108:$H$115))&lt;&gt;RIGHT(AN114,LEN(AN114)-FIND("|",AN114))))*$D$14+SUM(($D$108:$D$115=LEFT(AN114,FIND("·",AN114)-1))*(LEFT(($E$108:$E$115),1)=MID(AN114,FIND("|",AN114)-1,1))*(RIGHT(($E$108:$E$115),LEN($E$108:$E$115)-FIND("|",$E$108:$E$115))&lt;&gt;RIGHT(AN114,LEN(AN114)-FIND("|",AN114))))*($D$14)+SUMIFS($D$13,$H$114,"&lt;&gt;0|-",$G114,LEFT(AN114,FIND("·",AN114)-1)),0)</f>
        <v>0</v>
      </c>
      <c r="AQ114" s="141"/>
      <c r="AR114" s="133">
        <f t="array" ref="AR114">IFERROR(SUM(($G$108:$G$115=LEFT(AQ114,FIND("·",AQ114)-1))*(LEFT(($H$108:$H$115),1)=MID(AQ114,FIND("|",AQ114)-1,1))*(RIGHT(($H$108:$H$115),LEN($H$108:$H$115)-FIND("|",$H$108:$H$115))=RIGHT(AQ114,LEN(AQ114)-FIND("|",AQ114)))*($D$15+$D$14))+SUM(($D$108:$D$115=LEFT(AQ114,FIND("·",AQ114)-1))*(LEFT(($E$108:$E$115),1)=MID(AQ114,FIND("|",AQ114)-1,1))*(RIGHT(($E$108:$E$115),LEN($E$108:$E$115)-FIND("|",$E$108:$E$115))=RIGHT(AQ114,LEN(AQ114)-FIND("|",AQ114))))*($D$15+$D$14)+SUM((($G$108:$G$115)=LEFT(AQ114,FIND("·",AQ114)-1))*(LEFT(($H$108:$H$115),1)=MID(AQ114,FIND("|",AQ114)-1,1))*(RIGHT(($H$108:$H$115),LEN($H$108:$H$115)-FIND("|",$H$108:$H$115))&lt;&gt;RIGHT(AQ114,LEN(AQ114)-FIND("|",AQ114))))*$D$14+SUM(($D$108:$D$115=LEFT(AQ114,FIND("·",AQ114)-1))*(LEFT(($E$108:$E$115),1)=MID(AQ114,FIND("|",AQ114)-1,1))*(RIGHT(($E$108:$E$115),LEN($E$108:$E$115)-FIND("|",$E$108:$E$115))&lt;&gt;RIGHT(AQ114,LEN(AQ114)-FIND("|",AQ114))))*($D$14)+SUMIFS($D$13,$H$114,"&lt;&gt;0|-",$G114,LEFT(AQ114,FIND("·",AQ114)-1)),0)</f>
        <v>0</v>
      </c>
      <c r="AT114" s="141"/>
      <c r="AU114" s="133">
        <f t="array" ref="AU114">IFERROR(SUM(($G$108:$G$115=LEFT(AT114,FIND("·",AT114)-1))*(LEFT(($H$108:$H$115),1)=MID(AT114,FIND("|",AT114)-1,1))*(RIGHT(($H$108:$H$115),LEN($H$108:$H$115)-FIND("|",$H$108:$H$115))=RIGHT(AT114,LEN(AT114)-FIND("|",AT114)))*($D$15+$D$14))+SUM(($D$108:$D$115=LEFT(AT114,FIND("·",AT114)-1))*(LEFT(($E$108:$E$115),1)=MID(AT114,FIND("|",AT114)-1,1))*(RIGHT(($E$108:$E$115),LEN($E$108:$E$115)-FIND("|",$E$108:$E$115))=RIGHT(AT114,LEN(AT114)-FIND("|",AT114))))*($D$15+$D$14)+SUM((($G$108:$G$115)=LEFT(AT114,FIND("·",AT114)-1))*(LEFT(($H$108:$H$115),1)=MID(AT114,FIND("|",AT114)-1,1))*(RIGHT(($H$108:$H$115),LEN($H$108:$H$115)-FIND("|",$H$108:$H$115))&lt;&gt;RIGHT(AT114,LEN(AT114)-FIND("|",AT114))))*$D$14+SUM(($D$108:$D$115=LEFT(AT114,FIND("·",AT114)-1))*(LEFT(($E$108:$E$115),1)=MID(AT114,FIND("|",AT114)-1,1))*(RIGHT(($E$108:$E$115),LEN($E$108:$E$115)-FIND("|",$E$108:$E$115))&lt;&gt;RIGHT(AT114,LEN(AT114)-FIND("|",AT114))))*($D$14)+SUMIFS($D$13,$H$114,"&lt;&gt;0|-",$G114,LEFT(AT114,FIND("·",AT114)-1)),0)</f>
        <v>0</v>
      </c>
      <c r="AW114" s="141"/>
      <c r="AX114" s="133">
        <f t="array" ref="AX114">IFERROR(SUM(($G$108:$G$115=LEFT(AW114,FIND("·",AW114)-1))*(LEFT(($H$108:$H$115),1)=MID(AW114,FIND("|",AW114)-1,1))*(RIGHT(($H$108:$H$115),LEN($H$108:$H$115)-FIND("|",$H$108:$H$115))=RIGHT(AW114,LEN(AW114)-FIND("|",AW114)))*($D$15+$D$14))+SUM(($D$108:$D$115=LEFT(AW114,FIND("·",AW114)-1))*(LEFT(($E$108:$E$115),1)=MID(AW114,FIND("|",AW114)-1,1))*(RIGHT(($E$108:$E$115),LEN($E$108:$E$115)-FIND("|",$E$108:$E$115))=RIGHT(AW114,LEN(AW114)-FIND("|",AW114))))*($D$15+$D$14)+SUM((($G$108:$G$115)=LEFT(AW114,FIND("·",AW114)-1))*(LEFT(($H$108:$H$115),1)=MID(AW114,FIND("|",AW114)-1,1))*(RIGHT(($H$108:$H$115),LEN($H$108:$H$115)-FIND("|",$H$108:$H$115))&lt;&gt;RIGHT(AW114,LEN(AW114)-FIND("|",AW114))))*$D$14+SUM(($D$108:$D$115=LEFT(AW114,FIND("·",AW114)-1))*(LEFT(($E$108:$E$115),1)=MID(AW114,FIND("|",AW114)-1,1))*(RIGHT(($E$108:$E$115),LEN($E$108:$E$115)-FIND("|",$E$108:$E$115))&lt;&gt;RIGHT(AW114,LEN(AW114)-FIND("|",AW114))))*($D$14)+SUMIFS($D$13,$H$114,"&lt;&gt;0|-",$G114,LEFT(AW114,FIND("·",AW114)-1)),0)</f>
        <v>0</v>
      </c>
      <c r="AZ114" s="141"/>
      <c r="BA114" s="133">
        <f t="array" ref="BA114">IFERROR(SUM(($G$108:$G$115=LEFT(AZ114,FIND("·",AZ114)-1))*(LEFT(($H$108:$H$115),1)=MID(AZ114,FIND("|",AZ114)-1,1))*(RIGHT(($H$108:$H$115),LEN($H$108:$H$115)-FIND("|",$H$108:$H$115))=RIGHT(AZ114,LEN(AZ114)-FIND("|",AZ114)))*($D$15+$D$14))+SUM(($D$108:$D$115=LEFT(AZ114,FIND("·",AZ114)-1))*(LEFT(($E$108:$E$115),1)=MID(AZ114,FIND("|",AZ114)-1,1))*(RIGHT(($E$108:$E$115),LEN($E$108:$E$115)-FIND("|",$E$108:$E$115))=RIGHT(AZ114,LEN(AZ114)-FIND("|",AZ114))))*($D$15+$D$14)+SUM((($G$108:$G$115)=LEFT(AZ114,FIND("·",AZ114)-1))*(LEFT(($H$108:$H$115),1)=MID(AZ114,FIND("|",AZ114)-1,1))*(RIGHT(($H$108:$H$115),LEN($H$108:$H$115)-FIND("|",$H$108:$H$115))&lt;&gt;RIGHT(AZ114,LEN(AZ114)-FIND("|",AZ114))))*$D$14+SUM(($D$108:$D$115=LEFT(AZ114,FIND("·",AZ114)-1))*(LEFT(($E$108:$E$115),1)=MID(AZ114,FIND("|",AZ114)-1,1))*(RIGHT(($E$108:$E$115),LEN($E$108:$E$115)-FIND("|",$E$108:$E$115))&lt;&gt;RIGHT(AZ114,LEN(AZ114)-FIND("|",AZ114))))*($D$14)+SUMIFS($D$13,$H$114,"&lt;&gt;0|-",$G114,LEFT(AZ114,FIND("·",AZ114)-1)),0)</f>
        <v>0</v>
      </c>
      <c r="BC114" s="141"/>
      <c r="BD114" s="133">
        <f t="array" ref="BD114">IFERROR(SUM(($G$108:$G$115=LEFT(BC114,FIND("·",BC114)-1))*(LEFT(($H$108:$H$115),1)=MID(BC114,FIND("|",BC114)-1,1))*(RIGHT(($H$108:$H$115),LEN($H$108:$H$115)-FIND("|",$H$108:$H$115))=RIGHT(BC114,LEN(BC114)-FIND("|",BC114)))*($D$15+$D$14))+SUM(($D$108:$D$115=LEFT(BC114,FIND("·",BC114)-1))*(LEFT(($E$108:$E$115),1)=MID(BC114,FIND("|",BC114)-1,1))*(RIGHT(($E$108:$E$115),LEN($E$108:$E$115)-FIND("|",$E$108:$E$115))=RIGHT(BC114,LEN(BC114)-FIND("|",BC114))))*($D$15+$D$14)+SUM((($G$108:$G$115)=LEFT(BC114,FIND("·",BC114)-1))*(LEFT(($H$108:$H$115),1)=MID(BC114,FIND("|",BC114)-1,1))*(RIGHT(($H$108:$H$115),LEN($H$108:$H$115)-FIND("|",$H$108:$H$115))&lt;&gt;RIGHT(BC114,LEN(BC114)-FIND("|",BC114))))*$D$14+SUM(($D$108:$D$115=LEFT(BC114,FIND("·",BC114)-1))*(LEFT(($E$108:$E$115),1)=MID(BC114,FIND("|",BC114)-1,1))*(RIGHT(($E$108:$E$115),LEN($E$108:$E$115)-FIND("|",$E$108:$E$115))&lt;&gt;RIGHT(BC114,LEN(BC114)-FIND("|",BC114))))*($D$14)+SUMIFS($D$13,$H$114,"&lt;&gt;0|-",$G114,LEFT(BC114,FIND("·",BC114)-1)),0)</f>
        <v>0</v>
      </c>
      <c r="BF114" s="141"/>
      <c r="BG114" s="133">
        <f t="array" ref="BG114">IFERROR(SUM(($G$108:$G$115=LEFT(BF114,FIND("·",BF114)-1))*(LEFT(($H$108:$H$115),1)=MID(BF114,FIND("|",BF114)-1,1))*(RIGHT(($H$108:$H$115),LEN($H$108:$H$115)-FIND("|",$H$108:$H$115))=RIGHT(BF114,LEN(BF114)-FIND("|",BF114)))*($D$15+$D$14))+SUM(($D$108:$D$115=LEFT(BF114,FIND("·",BF114)-1))*(LEFT(($E$108:$E$115),1)=MID(BF114,FIND("|",BF114)-1,1))*(RIGHT(($E$108:$E$115),LEN($E$108:$E$115)-FIND("|",$E$108:$E$115))=RIGHT(BF114,LEN(BF114)-FIND("|",BF114))))*($D$15+$D$14)+SUM((($G$108:$G$115)=LEFT(BF114,FIND("·",BF114)-1))*(LEFT(($H$108:$H$115),1)=MID(BF114,FIND("|",BF114)-1,1))*(RIGHT(($H$108:$H$115),LEN($H$108:$H$115)-FIND("|",$H$108:$H$115))&lt;&gt;RIGHT(BF114,LEN(BF114)-FIND("|",BF114))))*$D$14+SUM(($D$108:$D$115=LEFT(BF114,FIND("·",BF114)-1))*(LEFT(($E$108:$E$115),1)=MID(BF114,FIND("|",BF114)-1,1))*(RIGHT(($E$108:$E$115),LEN($E$108:$E$115)-FIND("|",$E$108:$E$115))&lt;&gt;RIGHT(BF114,LEN(BF114)-FIND("|",BF114))))*($D$14)+SUMIFS($D$13,$H$114,"&lt;&gt;0|-",$G114,LEFT(BF114,FIND("·",BF114)-1)),0)</f>
        <v>0</v>
      </c>
      <c r="BI114" s="141"/>
      <c r="BJ114" s="133">
        <f t="array" ref="BJ114">IFERROR(SUM(($G$108:$G$115=LEFT(BI114,FIND("·",BI114)-1))*(LEFT(($H$108:$H$115),1)=MID(BI114,FIND("|",BI114)-1,1))*(RIGHT(($H$108:$H$115),LEN($H$108:$H$115)-FIND("|",$H$108:$H$115))=RIGHT(BI114,LEN(BI114)-FIND("|",BI114)))*($D$15+$D$14))+SUM(($D$108:$D$115=LEFT(BI114,FIND("·",BI114)-1))*(LEFT(($E$108:$E$115),1)=MID(BI114,FIND("|",BI114)-1,1))*(RIGHT(($E$108:$E$115),LEN($E$108:$E$115)-FIND("|",$E$108:$E$115))=RIGHT(BI114,LEN(BI114)-FIND("|",BI114))))*($D$15+$D$14)+SUM((($G$108:$G$115)=LEFT(BI114,FIND("·",BI114)-1))*(LEFT(($H$108:$H$115),1)=MID(BI114,FIND("|",BI114)-1,1))*(RIGHT(($H$108:$H$115),LEN($H$108:$H$115)-FIND("|",$H$108:$H$115))&lt;&gt;RIGHT(BI114,LEN(BI114)-FIND("|",BI114))))*$D$14+SUM(($D$108:$D$115=LEFT(BI114,FIND("·",BI114)-1))*(LEFT(($E$108:$E$115),1)=MID(BI114,FIND("|",BI114)-1,1))*(RIGHT(($E$108:$E$115),LEN($E$108:$E$115)-FIND("|",$E$108:$E$115))&lt;&gt;RIGHT(BI114,LEN(BI114)-FIND("|",BI114))))*($D$14)+SUMIFS($D$13,$H$114,"&lt;&gt;0|-",$G114,LEFT(BI114,FIND("·",BI114)-1)),0)</f>
        <v>0</v>
      </c>
      <c r="BL114" s="141"/>
      <c r="BM114" s="133">
        <f t="array" ref="BM114">IFERROR(SUM(($G$108:$G$115=LEFT(BL114,FIND("·",BL114)-1))*(LEFT(($H$108:$H$115),1)=MID(BL114,FIND("|",BL114)-1,1))*(RIGHT(($H$108:$H$115),LEN($H$108:$H$115)-FIND("|",$H$108:$H$115))=RIGHT(BL114,LEN(BL114)-FIND("|",BL114)))*($D$15+$D$14))+SUM(($D$108:$D$115=LEFT(BL114,FIND("·",BL114)-1))*(LEFT(($E$108:$E$115),1)=MID(BL114,FIND("|",BL114)-1,1))*(RIGHT(($E$108:$E$115),LEN($E$108:$E$115)-FIND("|",$E$108:$E$115))=RIGHT(BL114,LEN(BL114)-FIND("|",BL114))))*($D$15+$D$14)+SUM((($G$108:$G$115)=LEFT(BL114,FIND("·",BL114)-1))*(LEFT(($H$108:$H$115),1)=MID(BL114,FIND("|",BL114)-1,1))*(RIGHT(($H$108:$H$115),LEN($H$108:$H$115)-FIND("|",$H$108:$H$115))&lt;&gt;RIGHT(BL114,LEN(BL114)-FIND("|",BL114))))*$D$14+SUM(($D$108:$D$115=LEFT(BL114,FIND("·",BL114)-1))*(LEFT(($E$108:$E$115),1)=MID(BL114,FIND("|",BL114)-1,1))*(RIGHT(($E$108:$E$115),LEN($E$108:$E$115)-FIND("|",$E$108:$E$115))&lt;&gt;RIGHT(BL114,LEN(BL114)-FIND("|",BL114))))*($D$14)+SUMIFS($D$13,$H$114,"&lt;&gt;0|-",$G114,LEFT(BL114,FIND("·",BL114)-1)),0)</f>
        <v>0</v>
      </c>
      <c r="BO114" s="141"/>
      <c r="BP114" s="133">
        <f t="array" ref="BP114">IFERROR(SUM(($G$108:$G$115=LEFT(BO114,FIND("·",BO114)-1))*(LEFT(($H$108:$H$115),1)=MID(BO114,FIND("|",BO114)-1,1))*(RIGHT(($H$108:$H$115),LEN($H$108:$H$115)-FIND("|",$H$108:$H$115))=RIGHT(BO114,LEN(BO114)-FIND("|",BO114)))*($D$15+$D$14))+SUM(($D$108:$D$115=LEFT(BO114,FIND("·",BO114)-1))*(LEFT(($E$108:$E$115),1)=MID(BO114,FIND("|",BO114)-1,1))*(RIGHT(($E$108:$E$115),LEN($E$108:$E$115)-FIND("|",$E$108:$E$115))=RIGHT(BO114,LEN(BO114)-FIND("|",BO114))))*($D$15+$D$14)+SUM((($G$108:$G$115)=LEFT(BO114,FIND("·",BO114)-1))*(LEFT(($H$108:$H$115),1)=MID(BO114,FIND("|",BO114)-1,1))*(RIGHT(($H$108:$H$115),LEN($H$108:$H$115)-FIND("|",$H$108:$H$115))&lt;&gt;RIGHT(BO114,LEN(BO114)-FIND("|",BO114))))*$D$14+SUM(($D$108:$D$115=LEFT(BO114,FIND("·",BO114)-1))*(LEFT(($E$108:$E$115),1)=MID(BO114,FIND("|",BO114)-1,1))*(RIGHT(($E$108:$E$115),LEN($E$108:$E$115)-FIND("|",$E$108:$E$115))&lt;&gt;RIGHT(BO114,LEN(BO114)-FIND("|",BO114))))*($D$14)+SUMIFS($D$13,$H$114,"&lt;&gt;0|-",$G114,LEFT(BO114,FIND("·",BO114)-1)),0)</f>
        <v>0</v>
      </c>
      <c r="BR114" s="141"/>
      <c r="BS114" s="133">
        <f t="array" ref="BS114">IFERROR(SUM(($G$108:$G$115=LEFT(BR114,FIND("·",BR114)-1))*(LEFT(($H$108:$H$115),1)=MID(BR114,FIND("|",BR114)-1,1))*(RIGHT(($H$108:$H$115),LEN($H$108:$H$115)-FIND("|",$H$108:$H$115))=RIGHT(BR114,LEN(BR114)-FIND("|",BR114)))*($D$15+$D$14))+SUM(($D$108:$D$115=LEFT(BR114,FIND("·",BR114)-1))*(LEFT(($E$108:$E$115),1)=MID(BR114,FIND("|",BR114)-1,1))*(RIGHT(($E$108:$E$115),LEN($E$108:$E$115)-FIND("|",$E$108:$E$115))=RIGHT(BR114,LEN(BR114)-FIND("|",BR114))))*($D$15+$D$14)+SUM((($G$108:$G$115)=LEFT(BR114,FIND("·",BR114)-1))*(LEFT(($H$108:$H$115),1)=MID(BR114,FIND("|",BR114)-1,1))*(RIGHT(($H$108:$H$115),LEN($H$108:$H$115)-FIND("|",$H$108:$H$115))&lt;&gt;RIGHT(BR114,LEN(BR114)-FIND("|",BR114))))*$D$14+SUM(($D$108:$D$115=LEFT(BR114,FIND("·",BR114)-1))*(LEFT(($E$108:$E$115),1)=MID(BR114,FIND("|",BR114)-1,1))*(RIGHT(($E$108:$E$115),LEN($E$108:$E$115)-FIND("|",$E$108:$E$115))&lt;&gt;RIGHT(BR114,LEN(BR114)-FIND("|",BR114))))*($D$14)+SUMIFS($D$13,$H$114,"&lt;&gt;0|-",$G114,LEFT(BR114,FIND("·",BR114)-1)),0)</f>
        <v>0</v>
      </c>
      <c r="BU114" s="141"/>
      <c r="BV114" s="133">
        <f t="array" ref="BV114">IFERROR(SUM(($G$108:$G$115=LEFT(BU114,FIND("·",BU114)-1))*(LEFT(($H$108:$H$115),1)=MID(BU114,FIND("|",BU114)-1,1))*(RIGHT(($H$108:$H$115),LEN($H$108:$H$115)-FIND("|",$H$108:$H$115))=RIGHT(BU114,LEN(BU114)-FIND("|",BU114)))*($D$15+$D$14))+SUM(($D$108:$D$115=LEFT(BU114,FIND("·",BU114)-1))*(LEFT(($E$108:$E$115),1)=MID(BU114,FIND("|",BU114)-1,1))*(RIGHT(($E$108:$E$115),LEN($E$108:$E$115)-FIND("|",$E$108:$E$115))=RIGHT(BU114,LEN(BU114)-FIND("|",BU114))))*($D$15+$D$14)+SUM((($G$108:$G$115)=LEFT(BU114,FIND("·",BU114)-1))*(LEFT(($H$108:$H$115),1)=MID(BU114,FIND("|",BU114)-1,1))*(RIGHT(($H$108:$H$115),LEN($H$108:$H$115)-FIND("|",$H$108:$H$115))&lt;&gt;RIGHT(BU114,LEN(BU114)-FIND("|",BU114))))*$D$14+SUM(($D$108:$D$115=LEFT(BU114,FIND("·",BU114)-1))*(LEFT(($E$108:$E$115),1)=MID(BU114,FIND("|",BU114)-1,1))*(RIGHT(($E$108:$E$115),LEN($E$108:$E$115)-FIND("|",$E$108:$E$115))&lt;&gt;RIGHT(BU114,LEN(BU114)-FIND("|",BU114))))*($D$14)+SUMIFS($D$13,$H$114,"&lt;&gt;0|-",$G114,LEFT(BU114,FIND("·",BU114)-1)),0)</f>
        <v>0</v>
      </c>
      <c r="BX114" s="141"/>
      <c r="BY114" s="133">
        <f t="array" ref="BY114">IFERROR(SUM(($G$108:$G$115=LEFT(BX114,FIND("·",BX114)-1))*(LEFT(($H$108:$H$115),1)=MID(BX114,FIND("|",BX114)-1,1))*(RIGHT(($H$108:$H$115),LEN($H$108:$H$115)-FIND("|",$H$108:$H$115))=RIGHT(BX114,LEN(BX114)-FIND("|",BX114)))*($D$15+$D$14))+SUM(($D$108:$D$115=LEFT(BX114,FIND("·",BX114)-1))*(LEFT(($E$108:$E$115),1)=MID(BX114,FIND("|",BX114)-1,1))*(RIGHT(($E$108:$E$115),LEN($E$108:$E$115)-FIND("|",$E$108:$E$115))=RIGHT(BX114,LEN(BX114)-FIND("|",BX114))))*($D$15+$D$14)+SUM((($G$108:$G$115)=LEFT(BX114,FIND("·",BX114)-1))*(LEFT(($H$108:$H$115),1)=MID(BX114,FIND("|",BX114)-1,1))*(RIGHT(($H$108:$H$115),LEN($H$108:$H$115)-FIND("|",$H$108:$H$115))&lt;&gt;RIGHT(BX114,LEN(BX114)-FIND("|",BX114))))*$D$14+SUM(($D$108:$D$115=LEFT(BX114,FIND("·",BX114)-1))*(LEFT(($E$108:$E$115),1)=MID(BX114,FIND("|",BX114)-1,1))*(RIGHT(($E$108:$E$115),LEN($E$108:$E$115)-FIND("|",$E$108:$E$115))&lt;&gt;RIGHT(BX114,LEN(BX114)-FIND("|",BX114))))*($D$14)+SUMIFS($D$13,$H$114,"&lt;&gt;0|-",$G114,LEFT(BX114,FIND("·",BX114)-1)),0)</f>
        <v>0</v>
      </c>
      <c r="CA114" s="141"/>
      <c r="CB114" s="133">
        <f t="array" ref="CB114">IFERROR(SUM(($G$108:$G$115=LEFT(CA114,FIND("·",CA114)-1))*(LEFT(($H$108:$H$115),1)=MID(CA114,FIND("|",CA114)-1,1))*(RIGHT(($H$108:$H$115),LEN($H$108:$H$115)-FIND("|",$H$108:$H$115))=RIGHT(CA114,LEN(CA114)-FIND("|",CA114)))*($D$15+$D$14))+SUM(($D$108:$D$115=LEFT(CA114,FIND("·",CA114)-1))*(LEFT(($E$108:$E$115),1)=MID(CA114,FIND("|",CA114)-1,1))*(RIGHT(($E$108:$E$115),LEN($E$108:$E$115)-FIND("|",$E$108:$E$115))=RIGHT(CA114,LEN(CA114)-FIND("|",CA114))))*($D$15+$D$14)+SUM((($G$108:$G$115)=LEFT(CA114,FIND("·",CA114)-1))*(LEFT(($H$108:$H$115),1)=MID(CA114,FIND("|",CA114)-1,1))*(RIGHT(($H$108:$H$115),LEN($H$108:$H$115)-FIND("|",$H$108:$H$115))&lt;&gt;RIGHT(CA114,LEN(CA114)-FIND("|",CA114))))*$D$14+SUM(($D$108:$D$115=LEFT(CA114,FIND("·",CA114)-1))*(LEFT(($E$108:$E$115),1)=MID(CA114,FIND("|",CA114)-1,1))*(RIGHT(($E$108:$E$115),LEN($E$108:$E$115)-FIND("|",$E$108:$E$115))&lt;&gt;RIGHT(CA114,LEN(CA114)-FIND("|",CA114))))*($D$14)+SUMIFS($D$13,$H$114,"&lt;&gt;0|-",$G114,LEFT(CA114,FIND("·",CA114)-1)),0)</f>
        <v>0</v>
      </c>
      <c r="CD114" s="141"/>
      <c r="CE114" s="133">
        <f t="array" ref="CE114">IFERROR(SUM(($G$108:$G$115=LEFT(CD114,FIND("·",CD114)-1))*(LEFT(($H$108:$H$115),1)=MID(CD114,FIND("|",CD114)-1,1))*(RIGHT(($H$108:$H$115),LEN($H$108:$H$115)-FIND("|",$H$108:$H$115))=RIGHT(CD114,LEN(CD114)-FIND("|",CD114)))*($D$15+$D$14))+SUM(($D$108:$D$115=LEFT(CD114,FIND("·",CD114)-1))*(LEFT(($E$108:$E$115),1)=MID(CD114,FIND("|",CD114)-1,1))*(RIGHT(($E$108:$E$115),LEN($E$108:$E$115)-FIND("|",$E$108:$E$115))=RIGHT(CD114,LEN(CD114)-FIND("|",CD114))))*($D$15+$D$14)+SUM((($G$108:$G$115)=LEFT(CD114,FIND("·",CD114)-1))*(LEFT(($H$108:$H$115),1)=MID(CD114,FIND("|",CD114)-1,1))*(RIGHT(($H$108:$H$115),LEN($H$108:$H$115)-FIND("|",$H$108:$H$115))&lt;&gt;RIGHT(CD114,LEN(CD114)-FIND("|",CD114))))*$D$14+SUM(($D$108:$D$115=LEFT(CD114,FIND("·",CD114)-1))*(LEFT(($E$108:$E$115),1)=MID(CD114,FIND("|",CD114)-1,1))*(RIGHT(($E$108:$E$115),LEN($E$108:$E$115)-FIND("|",$E$108:$E$115))&lt;&gt;RIGHT(CD114,LEN(CD114)-FIND("|",CD114))))*($D$14)+SUMIFS($D$13,$H$114,"&lt;&gt;0|-",$G114,LEFT(CD114,FIND("·",CD114)-1)),0)</f>
        <v>0</v>
      </c>
      <c r="CG114" s="141"/>
      <c r="CH114" s="133">
        <f t="array" ref="CH114">IFERROR(SUM(($G$108:$G$115=LEFT(CG114,FIND("·",CG114)-1))*(LEFT(($H$108:$H$115),1)=MID(CG114,FIND("|",CG114)-1,1))*(RIGHT(($H$108:$H$115),LEN($H$108:$H$115)-FIND("|",$H$108:$H$115))=RIGHT(CG114,LEN(CG114)-FIND("|",CG114)))*($D$15+$D$14))+SUM(($D$108:$D$115=LEFT(CG114,FIND("·",CG114)-1))*(LEFT(($E$108:$E$115),1)=MID(CG114,FIND("|",CG114)-1,1))*(RIGHT(($E$108:$E$115),LEN($E$108:$E$115)-FIND("|",$E$108:$E$115))=RIGHT(CG114,LEN(CG114)-FIND("|",CG114))))*($D$15+$D$14)+SUM((($G$108:$G$115)=LEFT(CG114,FIND("·",CG114)-1))*(LEFT(($H$108:$H$115),1)=MID(CG114,FIND("|",CG114)-1,1))*(RIGHT(($H$108:$H$115),LEN($H$108:$H$115)-FIND("|",$H$108:$H$115))&lt;&gt;RIGHT(CG114,LEN(CG114)-FIND("|",CG114))))*$D$14+SUM(($D$108:$D$115=LEFT(CG114,FIND("·",CG114)-1))*(LEFT(($E$108:$E$115),1)=MID(CG114,FIND("|",CG114)-1,1))*(RIGHT(($E$108:$E$115),LEN($E$108:$E$115)-FIND("|",$E$108:$E$115))&lt;&gt;RIGHT(CG114,LEN(CG114)-FIND("|",CG114))))*($D$14)+SUMIFS($D$13,$H$114,"&lt;&gt;0|-",$G114,LEFT(CG114,FIND("·",CG114)-1)),0)</f>
        <v>0</v>
      </c>
      <c r="CJ114" s="141"/>
      <c r="CK114" s="133">
        <f t="array" ref="CK114">IFERROR(SUM(($G$108:$G$115=LEFT(CJ114,FIND("·",CJ114)-1))*(LEFT(($H$108:$H$115),1)=MID(CJ114,FIND("|",CJ114)-1,1))*(RIGHT(($H$108:$H$115),LEN($H$108:$H$115)-FIND("|",$H$108:$H$115))=RIGHT(CJ114,LEN(CJ114)-FIND("|",CJ114)))*($D$15+$D$14))+SUM(($D$108:$D$115=LEFT(CJ114,FIND("·",CJ114)-1))*(LEFT(($E$108:$E$115),1)=MID(CJ114,FIND("|",CJ114)-1,1))*(RIGHT(($E$108:$E$115),LEN($E$108:$E$115)-FIND("|",$E$108:$E$115))=RIGHT(CJ114,LEN(CJ114)-FIND("|",CJ114))))*($D$15+$D$14)+SUM((($G$108:$G$115)=LEFT(CJ114,FIND("·",CJ114)-1))*(LEFT(($H$108:$H$115),1)=MID(CJ114,FIND("|",CJ114)-1,1))*(RIGHT(($H$108:$H$115),LEN($H$108:$H$115)-FIND("|",$H$108:$H$115))&lt;&gt;RIGHT(CJ114,LEN(CJ114)-FIND("|",CJ114))))*$D$14+SUM(($D$108:$D$115=LEFT(CJ114,FIND("·",CJ114)-1))*(LEFT(($E$108:$E$115),1)=MID(CJ114,FIND("|",CJ114)-1,1))*(RIGHT(($E$108:$E$115),LEN($E$108:$E$115)-FIND("|",$E$108:$E$115))&lt;&gt;RIGHT(CJ114,LEN(CJ114)-FIND("|",CJ114))))*($D$14)+SUMIFS($D$13,$H$114,"&lt;&gt;0|-",$G114,LEFT(CJ114,FIND("·",CJ114)-1)),0)</f>
        <v>0</v>
      </c>
      <c r="CM114" s="141"/>
      <c r="CN114" s="133">
        <f t="array" ref="CN114">IFERROR(SUM(($G$108:$G$115=LEFT(CM114,FIND("·",CM114)-1))*(LEFT(($H$108:$H$115),1)=MID(CM114,FIND("|",CM114)-1,1))*(RIGHT(($H$108:$H$115),LEN($H$108:$H$115)-FIND("|",$H$108:$H$115))=RIGHT(CM114,LEN(CM114)-FIND("|",CM114)))*($D$15+$D$14))+SUM(($D$108:$D$115=LEFT(CM114,FIND("·",CM114)-1))*(LEFT(($E$108:$E$115),1)=MID(CM114,FIND("|",CM114)-1,1))*(RIGHT(($E$108:$E$115),LEN($E$108:$E$115)-FIND("|",$E$108:$E$115))=RIGHT(CM114,LEN(CM114)-FIND("|",CM114))))*($D$15+$D$14)+SUM((($G$108:$G$115)=LEFT(CM114,FIND("·",CM114)-1))*(LEFT(($H$108:$H$115),1)=MID(CM114,FIND("|",CM114)-1,1))*(RIGHT(($H$108:$H$115),LEN($H$108:$H$115)-FIND("|",$H$108:$H$115))&lt;&gt;RIGHT(CM114,LEN(CM114)-FIND("|",CM114))))*$D$14+SUM(($D$108:$D$115=LEFT(CM114,FIND("·",CM114)-1))*(LEFT(($E$108:$E$115),1)=MID(CM114,FIND("|",CM114)-1,1))*(RIGHT(($E$108:$E$115),LEN($E$108:$E$115)-FIND("|",$E$108:$E$115))&lt;&gt;RIGHT(CM114,LEN(CM114)-FIND("|",CM114))))*($D$14)+SUMIFS($D$13,$H$114,"&lt;&gt;0|-",$G114,LEFT(CM114,FIND("·",CM114)-1)),0)</f>
        <v>0</v>
      </c>
      <c r="CP114" s="141"/>
      <c r="CQ114" s="133">
        <f t="array" ref="CQ114">IFERROR(SUM(($G$108:$G$115=LEFT(CP114,FIND("·",CP114)-1))*(LEFT(($H$108:$H$115),1)=MID(CP114,FIND("|",CP114)-1,1))*(RIGHT(($H$108:$H$115),LEN($H$108:$H$115)-FIND("|",$H$108:$H$115))=RIGHT(CP114,LEN(CP114)-FIND("|",CP114)))*($D$15+$D$14))+SUM(($D$108:$D$115=LEFT(CP114,FIND("·",CP114)-1))*(LEFT(($E$108:$E$115),1)=MID(CP114,FIND("|",CP114)-1,1))*(RIGHT(($E$108:$E$115),LEN($E$108:$E$115)-FIND("|",$E$108:$E$115))=RIGHT(CP114,LEN(CP114)-FIND("|",CP114))))*($D$15+$D$14)+SUM((($G$108:$G$115)=LEFT(CP114,FIND("·",CP114)-1))*(LEFT(($H$108:$H$115),1)=MID(CP114,FIND("|",CP114)-1,1))*(RIGHT(($H$108:$H$115),LEN($H$108:$H$115)-FIND("|",$H$108:$H$115))&lt;&gt;RIGHT(CP114,LEN(CP114)-FIND("|",CP114))))*$D$14+SUM(($D$108:$D$115=LEFT(CP114,FIND("·",CP114)-1))*(LEFT(($E$108:$E$115),1)=MID(CP114,FIND("|",CP114)-1,1))*(RIGHT(($E$108:$E$115),LEN($E$108:$E$115)-FIND("|",$E$108:$E$115))&lt;&gt;RIGHT(CP114,LEN(CP114)-FIND("|",CP114))))*($D$14)+SUMIFS($D$13,$H$114,"&lt;&gt;0|-",$G114,LEFT(CP114,FIND("·",CP114)-1)),0)</f>
        <v>0</v>
      </c>
      <c r="CS114" s="141"/>
      <c r="CT114" s="133">
        <f t="array" ref="CT114">IFERROR(SUM(($G$108:$G$115=LEFT(CS114,FIND("·",CS114)-1))*(LEFT(($H$108:$H$115),1)=MID(CS114,FIND("|",CS114)-1,1))*(RIGHT(($H$108:$H$115),LEN($H$108:$H$115)-FIND("|",$H$108:$H$115))=RIGHT(CS114,LEN(CS114)-FIND("|",CS114)))*($D$15+$D$14))+SUM(($D$108:$D$115=LEFT(CS114,FIND("·",CS114)-1))*(LEFT(($E$108:$E$115),1)=MID(CS114,FIND("|",CS114)-1,1))*(RIGHT(($E$108:$E$115),LEN($E$108:$E$115)-FIND("|",$E$108:$E$115))=RIGHT(CS114,LEN(CS114)-FIND("|",CS114))))*($D$15+$D$14)+SUM((($G$108:$G$115)=LEFT(CS114,FIND("·",CS114)-1))*(LEFT(($H$108:$H$115),1)=MID(CS114,FIND("|",CS114)-1,1))*(RIGHT(($H$108:$H$115),LEN($H$108:$H$115)-FIND("|",$H$108:$H$115))&lt;&gt;RIGHT(CS114,LEN(CS114)-FIND("|",CS114))))*$D$14+SUM(($D$108:$D$115=LEFT(CS114,FIND("·",CS114)-1))*(LEFT(($E$108:$E$115),1)=MID(CS114,FIND("|",CS114)-1,1))*(RIGHT(($E$108:$E$115),LEN($E$108:$E$115)-FIND("|",$E$108:$E$115))&lt;&gt;RIGHT(CS114,LEN(CS114)-FIND("|",CS114))))*($D$14)+SUMIFS($D$13,$H$114,"&lt;&gt;0|-",$G114,LEFT(CS114,FIND("·",CS114)-1)),0)</f>
        <v>0</v>
      </c>
      <c r="CV114" s="141"/>
      <c r="CW114" s="133">
        <f t="array" ref="CW114">IFERROR(SUM(($G$108:$G$115=LEFT(CV114,FIND("·",CV114)-1))*(LEFT(($H$108:$H$115),1)=MID(CV114,FIND("|",CV114)-1,1))*(RIGHT(($H$108:$H$115),LEN($H$108:$H$115)-FIND("|",$H$108:$H$115))=RIGHT(CV114,LEN(CV114)-FIND("|",CV114)))*($D$15+$D$14))+SUM(($D$108:$D$115=LEFT(CV114,FIND("·",CV114)-1))*(LEFT(($E$108:$E$115),1)=MID(CV114,FIND("|",CV114)-1,1))*(RIGHT(($E$108:$E$115),LEN($E$108:$E$115)-FIND("|",$E$108:$E$115))=RIGHT(CV114,LEN(CV114)-FIND("|",CV114))))*($D$15+$D$14)+SUM((($G$108:$G$115)=LEFT(CV114,FIND("·",CV114)-1))*(LEFT(($H$108:$H$115),1)=MID(CV114,FIND("|",CV114)-1,1))*(RIGHT(($H$108:$H$115),LEN($H$108:$H$115)-FIND("|",$H$108:$H$115))&lt;&gt;RIGHT(CV114,LEN(CV114)-FIND("|",CV114))))*$D$14+SUM(($D$108:$D$115=LEFT(CV114,FIND("·",CV114)-1))*(LEFT(($E$108:$E$115),1)=MID(CV114,FIND("|",CV114)-1,1))*(RIGHT(($E$108:$E$115),LEN($E$108:$E$115)-FIND("|",$E$108:$E$115))&lt;&gt;RIGHT(CV114,LEN(CV114)-FIND("|",CV114))))*($D$14)+SUMIFS($D$13,$H$114,"&lt;&gt;0|-",$G114,LEFT(CV114,FIND("·",CV114)-1)),0)</f>
        <v>0</v>
      </c>
      <c r="CY114" s="141"/>
      <c r="CZ114" s="133">
        <f t="array" ref="CZ114">IFERROR(SUM(($G$108:$G$115=LEFT(CY114,FIND("·",CY114)-1))*(LEFT(($H$108:$H$115),1)=MID(CY114,FIND("|",CY114)-1,1))*(RIGHT(($H$108:$H$115),LEN($H$108:$H$115)-FIND("|",$H$108:$H$115))=RIGHT(CY114,LEN(CY114)-FIND("|",CY114)))*($D$15+$D$14))+SUM(($D$108:$D$115=LEFT(CY114,FIND("·",CY114)-1))*(LEFT(($E$108:$E$115),1)=MID(CY114,FIND("|",CY114)-1,1))*(RIGHT(($E$108:$E$115),LEN($E$108:$E$115)-FIND("|",$E$108:$E$115))=RIGHT(CY114,LEN(CY114)-FIND("|",CY114))))*($D$15+$D$14)+SUM((($G$108:$G$115)=LEFT(CY114,FIND("·",CY114)-1))*(LEFT(($H$108:$H$115),1)=MID(CY114,FIND("|",CY114)-1,1))*(RIGHT(($H$108:$H$115),LEN($H$108:$H$115)-FIND("|",$H$108:$H$115))&lt;&gt;RIGHT(CY114,LEN(CY114)-FIND("|",CY114))))*$D$14+SUM(($D$108:$D$115=LEFT(CY114,FIND("·",CY114)-1))*(LEFT(($E$108:$E$115),1)=MID(CY114,FIND("|",CY114)-1,1))*(RIGHT(($E$108:$E$115),LEN($E$108:$E$115)-FIND("|",$E$108:$E$115))&lt;&gt;RIGHT(CY114,LEN(CY114)-FIND("|",CY114))))*($D$14)+SUMIFS($D$13,$H$114,"&lt;&gt;0|-",$G114,LEFT(CY114,FIND("·",CY114)-1)),0)</f>
        <v>0</v>
      </c>
      <c r="DB114" s="141"/>
      <c r="DC114" s="133">
        <f t="array" ref="DC114">IFERROR(SUM(($G$108:$G$115=LEFT(DB114,FIND("·",DB114)-1))*(LEFT(($H$108:$H$115),1)=MID(DB114,FIND("|",DB114)-1,1))*(RIGHT(($H$108:$H$115),LEN($H$108:$H$115)-FIND("|",$H$108:$H$115))=RIGHT(DB114,LEN(DB114)-FIND("|",DB114)))*($D$15+$D$14))+SUM(($D$108:$D$115=LEFT(DB114,FIND("·",DB114)-1))*(LEFT(($E$108:$E$115),1)=MID(DB114,FIND("|",DB114)-1,1))*(RIGHT(($E$108:$E$115),LEN($E$108:$E$115)-FIND("|",$E$108:$E$115))=RIGHT(DB114,LEN(DB114)-FIND("|",DB114))))*($D$15+$D$14)+SUM((($G$108:$G$115)=LEFT(DB114,FIND("·",DB114)-1))*(LEFT(($H$108:$H$115),1)=MID(DB114,FIND("|",DB114)-1,1))*(RIGHT(($H$108:$H$115),LEN($H$108:$H$115)-FIND("|",$H$108:$H$115))&lt;&gt;RIGHT(DB114,LEN(DB114)-FIND("|",DB114))))*$D$14+SUM(($D$108:$D$115=LEFT(DB114,FIND("·",DB114)-1))*(LEFT(($E$108:$E$115),1)=MID(DB114,FIND("|",DB114)-1,1))*(RIGHT(($E$108:$E$115),LEN($E$108:$E$115)-FIND("|",$E$108:$E$115))&lt;&gt;RIGHT(DB114,LEN(DB114)-FIND("|",DB114))))*($D$14)+SUMIFS($D$13,$H$114,"&lt;&gt;0|-",$G114,LEFT(DB114,FIND("·",DB114)-1)),0)</f>
        <v>0</v>
      </c>
      <c r="DE114" s="141"/>
      <c r="DF114" s="133">
        <f t="array" ref="DF114">IFERROR(SUM(($G$108:$G$115=LEFT(DE114,FIND("·",DE114)-1))*(LEFT(($H$108:$H$115),1)=MID(DE114,FIND("|",DE114)-1,1))*(RIGHT(($H$108:$H$115),LEN($H$108:$H$115)-FIND("|",$H$108:$H$115))=RIGHT(DE114,LEN(DE114)-FIND("|",DE114)))*($D$15+$D$14))+SUM(($D$108:$D$115=LEFT(DE114,FIND("·",DE114)-1))*(LEFT(($E$108:$E$115),1)=MID(DE114,FIND("|",DE114)-1,1))*(RIGHT(($E$108:$E$115),LEN($E$108:$E$115)-FIND("|",$E$108:$E$115))=RIGHT(DE114,LEN(DE114)-FIND("|",DE114))))*($D$15+$D$14)+SUM((($G$108:$G$115)=LEFT(DE114,FIND("·",DE114)-1))*(LEFT(($H$108:$H$115),1)=MID(DE114,FIND("|",DE114)-1,1))*(RIGHT(($H$108:$H$115),LEN($H$108:$H$115)-FIND("|",$H$108:$H$115))&lt;&gt;RIGHT(DE114,LEN(DE114)-FIND("|",DE114))))*$D$14+SUM(($D$108:$D$115=LEFT(DE114,FIND("·",DE114)-1))*(LEFT(($E$108:$E$115),1)=MID(DE114,FIND("|",DE114)-1,1))*(RIGHT(($E$108:$E$115),LEN($E$108:$E$115)-FIND("|",$E$108:$E$115))&lt;&gt;RIGHT(DE114,LEN(DE114)-FIND("|",DE114))))*($D$14)+SUMIFS($D$13,$H$114,"&lt;&gt;0|-",$G114,LEFT(DE114,FIND("·",DE114)-1)),0)</f>
        <v>0</v>
      </c>
      <c r="DH114" s="141"/>
      <c r="DI114" s="133">
        <f t="array" ref="DI114">IFERROR(SUM(($G$108:$G$115=LEFT(DH114,FIND("·",DH114)-1))*(LEFT(($H$108:$H$115),1)=MID(DH114,FIND("|",DH114)-1,1))*(RIGHT(($H$108:$H$115),LEN($H$108:$H$115)-FIND("|",$H$108:$H$115))=RIGHT(DH114,LEN(DH114)-FIND("|",DH114)))*($D$15+$D$14))+SUM(($D$108:$D$115=LEFT(DH114,FIND("·",DH114)-1))*(LEFT(($E$108:$E$115),1)=MID(DH114,FIND("|",DH114)-1,1))*(RIGHT(($E$108:$E$115),LEN($E$108:$E$115)-FIND("|",$E$108:$E$115))=RIGHT(DH114,LEN(DH114)-FIND("|",DH114))))*($D$15+$D$14)+SUM((($G$108:$G$115)=LEFT(DH114,FIND("·",DH114)-1))*(LEFT(($H$108:$H$115),1)=MID(DH114,FIND("|",DH114)-1,1))*(RIGHT(($H$108:$H$115),LEN($H$108:$H$115)-FIND("|",$H$108:$H$115))&lt;&gt;RIGHT(DH114,LEN(DH114)-FIND("|",DH114))))*$D$14+SUM(($D$108:$D$115=LEFT(DH114,FIND("·",DH114)-1))*(LEFT(($E$108:$E$115),1)=MID(DH114,FIND("|",DH114)-1,1))*(RIGHT(($E$108:$E$115),LEN($E$108:$E$115)-FIND("|",$E$108:$E$115))&lt;&gt;RIGHT(DH114,LEN(DH114)-FIND("|",DH114))))*($D$14)+SUMIFS($D$13,$H$114,"&lt;&gt;0|-",$G114,LEFT(DH114,FIND("·",DH114)-1)),0)</f>
        <v>0</v>
      </c>
      <c r="DK114" s="141"/>
      <c r="DL114" s="133">
        <f t="array" ref="DL114">IFERROR(SUM(($G$108:$G$115=LEFT(DK114,FIND("·",DK114)-1))*(LEFT(($H$108:$H$115),1)=MID(DK114,FIND("|",DK114)-1,1))*(RIGHT(($H$108:$H$115),LEN($H$108:$H$115)-FIND("|",$H$108:$H$115))=RIGHT(DK114,LEN(DK114)-FIND("|",DK114)))*($D$15+$D$14))+SUM(($D$108:$D$115=LEFT(DK114,FIND("·",DK114)-1))*(LEFT(($E$108:$E$115),1)=MID(DK114,FIND("|",DK114)-1,1))*(RIGHT(($E$108:$E$115),LEN($E$108:$E$115)-FIND("|",$E$108:$E$115))=RIGHT(DK114,LEN(DK114)-FIND("|",DK114))))*($D$15+$D$14)+SUM((($G$108:$G$115)=LEFT(DK114,FIND("·",DK114)-1))*(LEFT(($H$108:$H$115),1)=MID(DK114,FIND("|",DK114)-1,1))*(RIGHT(($H$108:$H$115),LEN($H$108:$H$115)-FIND("|",$H$108:$H$115))&lt;&gt;RIGHT(DK114,LEN(DK114)-FIND("|",DK114))))*$D$14+SUM(($D$108:$D$115=LEFT(DK114,FIND("·",DK114)-1))*(LEFT(($E$108:$E$115),1)=MID(DK114,FIND("|",DK114)-1,1))*(RIGHT(($E$108:$E$115),LEN($E$108:$E$115)-FIND("|",$E$108:$E$115))&lt;&gt;RIGHT(DK114,LEN(DK114)-FIND("|",DK114))))*($D$14)+SUMIFS($D$13,$H$114,"&lt;&gt;0|-",$G114,LEFT(DK114,FIND("·",DK114)-1)),0)</f>
        <v>0</v>
      </c>
      <c r="DN114" s="141"/>
      <c r="DO114" s="133">
        <f t="array" ref="DO114">IFERROR(SUM(($G$108:$G$115=LEFT(DN114,FIND("·",DN114)-1))*(LEFT(($H$108:$H$115),1)=MID(DN114,FIND("|",DN114)-1,1))*(RIGHT(($H$108:$H$115),LEN($H$108:$H$115)-FIND("|",$H$108:$H$115))=RIGHT(DN114,LEN(DN114)-FIND("|",DN114)))*($D$15+$D$14))+SUM(($D$108:$D$115=LEFT(DN114,FIND("·",DN114)-1))*(LEFT(($E$108:$E$115),1)=MID(DN114,FIND("|",DN114)-1,1))*(RIGHT(($E$108:$E$115),LEN($E$108:$E$115)-FIND("|",$E$108:$E$115))=RIGHT(DN114,LEN(DN114)-FIND("|",DN114))))*($D$15+$D$14)+SUM((($G$108:$G$115)=LEFT(DN114,FIND("·",DN114)-1))*(LEFT(($H$108:$H$115),1)=MID(DN114,FIND("|",DN114)-1,1))*(RIGHT(($H$108:$H$115),LEN($H$108:$H$115)-FIND("|",$H$108:$H$115))&lt;&gt;RIGHT(DN114,LEN(DN114)-FIND("|",DN114))))*$D$14+SUM(($D$108:$D$115=LEFT(DN114,FIND("·",DN114)-1))*(LEFT(($E$108:$E$115),1)=MID(DN114,FIND("|",DN114)-1,1))*(RIGHT(($E$108:$E$115),LEN($E$108:$E$115)-FIND("|",$E$108:$E$115))&lt;&gt;RIGHT(DN114,LEN(DN114)-FIND("|",DN114))))*($D$14)+SUMIFS($D$13,$H$114,"&lt;&gt;0|-",$G114,LEFT(DN114,FIND("·",DN114)-1)),0)</f>
        <v>0</v>
      </c>
      <c r="DQ114" s="141"/>
      <c r="DR114" s="133">
        <f t="array" ref="DR114">IFERROR(SUM(($G$108:$G$115=LEFT(DQ114,FIND("·",DQ114)-1))*(LEFT(($H$108:$H$115),1)=MID(DQ114,FIND("|",DQ114)-1,1))*(RIGHT(($H$108:$H$115),LEN($H$108:$H$115)-FIND("|",$H$108:$H$115))=RIGHT(DQ114,LEN(DQ114)-FIND("|",DQ114)))*($D$15+$D$14))+SUM(($D$108:$D$115=LEFT(DQ114,FIND("·",DQ114)-1))*(LEFT(($E$108:$E$115),1)=MID(DQ114,FIND("|",DQ114)-1,1))*(RIGHT(($E$108:$E$115),LEN($E$108:$E$115)-FIND("|",$E$108:$E$115))=RIGHT(DQ114,LEN(DQ114)-FIND("|",DQ114))))*($D$15+$D$14)+SUM((($G$108:$G$115)=LEFT(DQ114,FIND("·",DQ114)-1))*(LEFT(($H$108:$H$115),1)=MID(DQ114,FIND("|",DQ114)-1,1))*(RIGHT(($H$108:$H$115),LEN($H$108:$H$115)-FIND("|",$H$108:$H$115))&lt;&gt;RIGHT(DQ114,LEN(DQ114)-FIND("|",DQ114))))*$D$14+SUM(($D$108:$D$115=LEFT(DQ114,FIND("·",DQ114)-1))*(LEFT(($E$108:$E$115),1)=MID(DQ114,FIND("|",DQ114)-1,1))*(RIGHT(($E$108:$E$115),LEN($E$108:$E$115)-FIND("|",$E$108:$E$115))&lt;&gt;RIGHT(DQ114,LEN(DQ114)-FIND("|",DQ114))))*($D$14)+SUMIFS($D$13,$H$114,"&lt;&gt;0|-",$G114,LEFT(DQ114,FIND("·",DQ114)-1)),0)</f>
        <v>0</v>
      </c>
      <c r="DT114" s="141"/>
      <c r="DU114" s="133">
        <f t="array" ref="DU114">IFERROR(SUM(($G$108:$G$115=LEFT(DT114,FIND("·",DT114)-1))*(LEFT(($H$108:$H$115),1)=MID(DT114,FIND("|",DT114)-1,1))*(RIGHT(($H$108:$H$115),LEN($H$108:$H$115)-FIND("|",$H$108:$H$115))=RIGHT(DT114,LEN(DT114)-FIND("|",DT114)))*($D$15+$D$14))+SUM(($D$108:$D$115=LEFT(DT114,FIND("·",DT114)-1))*(LEFT(($E$108:$E$115),1)=MID(DT114,FIND("|",DT114)-1,1))*(RIGHT(($E$108:$E$115),LEN($E$108:$E$115)-FIND("|",$E$108:$E$115))=RIGHT(DT114,LEN(DT114)-FIND("|",DT114))))*($D$15+$D$14)+SUM((($G$108:$G$115)=LEFT(DT114,FIND("·",DT114)-1))*(LEFT(($H$108:$H$115),1)=MID(DT114,FIND("|",DT114)-1,1))*(RIGHT(($H$108:$H$115),LEN($H$108:$H$115)-FIND("|",$H$108:$H$115))&lt;&gt;RIGHT(DT114,LEN(DT114)-FIND("|",DT114))))*$D$14+SUM(($D$108:$D$115=LEFT(DT114,FIND("·",DT114)-1))*(LEFT(($E$108:$E$115),1)=MID(DT114,FIND("|",DT114)-1,1))*(RIGHT(($E$108:$E$115),LEN($E$108:$E$115)-FIND("|",$E$108:$E$115))&lt;&gt;RIGHT(DT114,LEN(DT114)-FIND("|",DT114))))*($D$14)+SUMIFS($D$13,$H$114,"&lt;&gt;0|-",$G114,LEFT(DT114,FIND("·",DT114)-1)),0)</f>
        <v>0</v>
      </c>
      <c r="DW114" s="141"/>
      <c r="DX114" s="133">
        <f t="array" ref="DX114">IFERROR(SUM(($G$108:$G$115=LEFT(DW114,FIND("·",DW114)-1))*(LEFT(($H$108:$H$115),1)=MID(DW114,FIND("|",DW114)-1,1))*(RIGHT(($H$108:$H$115),LEN($H$108:$H$115)-FIND("|",$H$108:$H$115))=RIGHT(DW114,LEN(DW114)-FIND("|",DW114)))*($D$15+$D$14))+SUM(($D$108:$D$115=LEFT(DW114,FIND("·",DW114)-1))*(LEFT(($E$108:$E$115),1)=MID(DW114,FIND("|",DW114)-1,1))*(RIGHT(($E$108:$E$115),LEN($E$108:$E$115)-FIND("|",$E$108:$E$115))=RIGHT(DW114,LEN(DW114)-FIND("|",DW114))))*($D$15+$D$14)+SUM((($G$108:$G$115)=LEFT(DW114,FIND("·",DW114)-1))*(LEFT(($H$108:$H$115),1)=MID(DW114,FIND("|",DW114)-1,1))*(RIGHT(($H$108:$H$115),LEN($H$108:$H$115)-FIND("|",$H$108:$H$115))&lt;&gt;RIGHT(DW114,LEN(DW114)-FIND("|",DW114))))*$D$14+SUM(($D$108:$D$115=LEFT(DW114,FIND("·",DW114)-1))*(LEFT(($E$108:$E$115),1)=MID(DW114,FIND("|",DW114)-1,1))*(RIGHT(($E$108:$E$115),LEN($E$108:$E$115)-FIND("|",$E$108:$E$115))&lt;&gt;RIGHT(DW114,LEN(DW114)-FIND("|",DW114))))*($D$14)+SUMIFS($D$13,$H$114,"&lt;&gt;0|-",$G114,LEFT(DW114,FIND("·",DW114)-1)),0)</f>
        <v>0</v>
      </c>
      <c r="DZ114" s="141"/>
      <c r="EA114" s="133">
        <f t="array" ref="EA114">IFERROR(SUM(($G$108:$G$115=LEFT(DZ114,FIND("·",DZ114)-1))*(LEFT(($H$108:$H$115),1)=MID(DZ114,FIND("|",DZ114)-1,1))*(RIGHT(($H$108:$H$115),LEN($H$108:$H$115)-FIND("|",$H$108:$H$115))=RIGHT(DZ114,LEN(DZ114)-FIND("|",DZ114)))*($D$15+$D$14))+SUM(($D$108:$D$115=LEFT(DZ114,FIND("·",DZ114)-1))*(LEFT(($E$108:$E$115),1)=MID(DZ114,FIND("|",DZ114)-1,1))*(RIGHT(($E$108:$E$115),LEN($E$108:$E$115)-FIND("|",$E$108:$E$115))=RIGHT(DZ114,LEN(DZ114)-FIND("|",DZ114))))*($D$15+$D$14)+SUM((($G$108:$G$115)=LEFT(DZ114,FIND("·",DZ114)-1))*(LEFT(($H$108:$H$115),1)=MID(DZ114,FIND("|",DZ114)-1,1))*(RIGHT(($H$108:$H$115),LEN($H$108:$H$115)-FIND("|",$H$108:$H$115))&lt;&gt;RIGHT(DZ114,LEN(DZ114)-FIND("|",DZ114))))*$D$14+SUM(($D$108:$D$115=LEFT(DZ114,FIND("·",DZ114)-1))*(LEFT(($E$108:$E$115),1)=MID(DZ114,FIND("|",DZ114)-1,1))*(RIGHT(($E$108:$E$115),LEN($E$108:$E$115)-FIND("|",$E$108:$E$115))&lt;&gt;RIGHT(DZ114,LEN(DZ114)-FIND("|",DZ114))))*($D$14)+SUMIFS($D$13,$H$114,"&lt;&gt;0|-",$G114,LEFT(DZ114,FIND("·",DZ114)-1)),0)</f>
        <v>0</v>
      </c>
      <c r="EC114" s="141"/>
      <c r="ED114" s="133">
        <f t="array" ref="ED114">IFERROR(SUM(($G$108:$G$115=LEFT(EC114,FIND("·",EC114)-1))*(LEFT(($H$108:$H$115),1)=MID(EC114,FIND("|",EC114)-1,1))*(RIGHT(($H$108:$H$115),LEN($H$108:$H$115)-FIND("|",$H$108:$H$115))=RIGHT(EC114,LEN(EC114)-FIND("|",EC114)))*($D$15+$D$14))+SUM(($D$108:$D$115=LEFT(EC114,FIND("·",EC114)-1))*(LEFT(($E$108:$E$115),1)=MID(EC114,FIND("|",EC114)-1,1))*(RIGHT(($E$108:$E$115),LEN($E$108:$E$115)-FIND("|",$E$108:$E$115))=RIGHT(EC114,LEN(EC114)-FIND("|",EC114))))*($D$15+$D$14)+SUM((($G$108:$G$115)=LEFT(EC114,FIND("·",EC114)-1))*(LEFT(($H$108:$H$115),1)=MID(EC114,FIND("|",EC114)-1,1))*(RIGHT(($H$108:$H$115),LEN($H$108:$H$115)-FIND("|",$H$108:$H$115))&lt;&gt;RIGHT(EC114,LEN(EC114)-FIND("|",EC114))))*$D$14+SUM(($D$108:$D$115=LEFT(EC114,FIND("·",EC114)-1))*(LEFT(($E$108:$E$115),1)=MID(EC114,FIND("|",EC114)-1,1))*(RIGHT(($E$108:$E$115),LEN($E$108:$E$115)-FIND("|",$E$108:$E$115))&lt;&gt;RIGHT(EC114,LEN(EC114)-FIND("|",EC114))))*($D$14)+SUMIFS($D$13,$H$114,"&lt;&gt;0|-",$G114,LEFT(EC114,FIND("·",EC114)-1)),0)</f>
        <v>0</v>
      </c>
      <c r="EF114" s="141"/>
      <c r="EG114" s="133">
        <f t="array" ref="EG114">IFERROR(SUM(($G$108:$G$115=LEFT(EF114,FIND("·",EF114)-1))*(LEFT(($H$108:$H$115),1)=MID(EF114,FIND("|",EF114)-1,1))*(RIGHT(($H$108:$H$115),LEN($H$108:$H$115)-FIND("|",$H$108:$H$115))=RIGHT(EF114,LEN(EF114)-FIND("|",EF114)))*($D$15+$D$14))+SUM(($D$108:$D$115=LEFT(EF114,FIND("·",EF114)-1))*(LEFT(($E$108:$E$115),1)=MID(EF114,FIND("|",EF114)-1,1))*(RIGHT(($E$108:$E$115),LEN($E$108:$E$115)-FIND("|",$E$108:$E$115))=RIGHT(EF114,LEN(EF114)-FIND("|",EF114))))*($D$15+$D$14)+SUM((($G$108:$G$115)=LEFT(EF114,FIND("·",EF114)-1))*(LEFT(($H$108:$H$115),1)=MID(EF114,FIND("|",EF114)-1,1))*(RIGHT(($H$108:$H$115),LEN($H$108:$H$115)-FIND("|",$H$108:$H$115))&lt;&gt;RIGHT(EF114,LEN(EF114)-FIND("|",EF114))))*$D$14+SUM(($D$108:$D$115=LEFT(EF114,FIND("·",EF114)-1))*(LEFT(($E$108:$E$115),1)=MID(EF114,FIND("|",EF114)-1,1))*(RIGHT(($E$108:$E$115),LEN($E$108:$E$115)-FIND("|",$E$108:$E$115))&lt;&gt;RIGHT(EF114,LEN(EF114)-FIND("|",EF114))))*($D$14)+SUMIFS($D$13,$H$114,"&lt;&gt;0|-",$G114,LEFT(EF114,FIND("·",EF114)-1)),0)</f>
        <v>0</v>
      </c>
      <c r="EI114" s="141"/>
      <c r="EJ114" s="133">
        <f t="array" ref="EJ114">IFERROR(SUM(($G$108:$G$115=LEFT(EI114,FIND("·",EI114)-1))*(LEFT(($H$108:$H$115),1)=MID(EI114,FIND("|",EI114)-1,1))*(RIGHT(($H$108:$H$115),LEN($H$108:$H$115)-FIND("|",$H$108:$H$115))=RIGHT(EI114,LEN(EI114)-FIND("|",EI114)))*($D$15+$D$14))+SUM(($D$108:$D$115=LEFT(EI114,FIND("·",EI114)-1))*(LEFT(($E$108:$E$115),1)=MID(EI114,FIND("|",EI114)-1,1))*(RIGHT(($E$108:$E$115),LEN($E$108:$E$115)-FIND("|",$E$108:$E$115))=RIGHT(EI114,LEN(EI114)-FIND("|",EI114))))*($D$15+$D$14)+SUM((($G$108:$G$115)=LEFT(EI114,FIND("·",EI114)-1))*(LEFT(($H$108:$H$115),1)=MID(EI114,FIND("|",EI114)-1,1))*(RIGHT(($H$108:$H$115),LEN($H$108:$H$115)-FIND("|",$H$108:$H$115))&lt;&gt;RIGHT(EI114,LEN(EI114)-FIND("|",EI114))))*$D$14+SUM(($D$108:$D$115=LEFT(EI114,FIND("·",EI114)-1))*(LEFT(($E$108:$E$115),1)=MID(EI114,FIND("|",EI114)-1,1))*(RIGHT(($E$108:$E$115),LEN($E$108:$E$115)-FIND("|",$E$108:$E$115))&lt;&gt;RIGHT(EI114,LEN(EI114)-FIND("|",EI114))))*($D$14)+SUMIFS($D$13,$H$114,"&lt;&gt;0|-",$G114,LEFT(EI114,FIND("·",EI114)-1)),0)</f>
        <v>0</v>
      </c>
      <c r="EL114" s="141"/>
      <c r="EM114" s="133">
        <f t="array" ref="EM114">IFERROR(SUM(($G$108:$G$115=LEFT(EL114,FIND("·",EL114)-1))*(LEFT(($H$108:$H$115),1)=MID(EL114,FIND("|",EL114)-1,1))*(RIGHT(($H$108:$H$115),LEN($H$108:$H$115)-FIND("|",$H$108:$H$115))=RIGHT(EL114,LEN(EL114)-FIND("|",EL114)))*($D$15+$D$14))+SUM(($D$108:$D$115=LEFT(EL114,FIND("·",EL114)-1))*(LEFT(($E$108:$E$115),1)=MID(EL114,FIND("|",EL114)-1,1))*(RIGHT(($E$108:$E$115),LEN($E$108:$E$115)-FIND("|",$E$108:$E$115))=RIGHT(EL114,LEN(EL114)-FIND("|",EL114))))*($D$15+$D$14)+SUM((($G$108:$G$115)=LEFT(EL114,FIND("·",EL114)-1))*(LEFT(($H$108:$H$115),1)=MID(EL114,FIND("|",EL114)-1,1))*(RIGHT(($H$108:$H$115),LEN($H$108:$H$115)-FIND("|",$H$108:$H$115))&lt;&gt;RIGHT(EL114,LEN(EL114)-FIND("|",EL114))))*$D$14+SUM(($D$108:$D$115=LEFT(EL114,FIND("·",EL114)-1))*(LEFT(($E$108:$E$115),1)=MID(EL114,FIND("|",EL114)-1,1))*(RIGHT(($E$108:$E$115),LEN($E$108:$E$115)-FIND("|",$E$108:$E$115))&lt;&gt;RIGHT(EL114,LEN(EL114)-FIND("|",EL114))))*($D$14)+SUMIFS($D$13,$H$114,"&lt;&gt;0|-",$G114,LEFT(EL114,FIND("·",EL114)-1)),0)</f>
        <v>0</v>
      </c>
      <c r="EO114" s="141"/>
      <c r="EP114" s="133">
        <f t="array" ref="EP114">IFERROR(SUM(($G$108:$G$115=LEFT(EO114,FIND("·",EO114)-1))*(LEFT(($H$108:$H$115),1)=MID(EO114,FIND("|",EO114)-1,1))*(RIGHT(($H$108:$H$115),LEN($H$108:$H$115)-FIND("|",$H$108:$H$115))=RIGHT(EO114,LEN(EO114)-FIND("|",EO114)))*($D$15+$D$14))+SUM(($D$108:$D$115=LEFT(EO114,FIND("·",EO114)-1))*(LEFT(($E$108:$E$115),1)=MID(EO114,FIND("|",EO114)-1,1))*(RIGHT(($E$108:$E$115),LEN($E$108:$E$115)-FIND("|",$E$108:$E$115))=RIGHT(EO114,LEN(EO114)-FIND("|",EO114))))*($D$15+$D$14)+SUM((($G$108:$G$115)=LEFT(EO114,FIND("·",EO114)-1))*(LEFT(($H$108:$H$115),1)=MID(EO114,FIND("|",EO114)-1,1))*(RIGHT(($H$108:$H$115),LEN($H$108:$H$115)-FIND("|",$H$108:$H$115))&lt;&gt;RIGHT(EO114,LEN(EO114)-FIND("|",EO114))))*$D$14+SUM(($D$108:$D$115=LEFT(EO114,FIND("·",EO114)-1))*(LEFT(($E$108:$E$115),1)=MID(EO114,FIND("|",EO114)-1,1))*(RIGHT(($E$108:$E$115),LEN($E$108:$E$115)-FIND("|",$E$108:$E$115))&lt;&gt;RIGHT(EO114,LEN(EO114)-FIND("|",EO114))))*($D$14)+SUMIFS($D$13,$H$114,"&lt;&gt;0|-",$G114,LEFT(EO114,FIND("·",EO114)-1)),0)</f>
        <v>0</v>
      </c>
      <c r="ER114" s="141"/>
      <c r="ES114" s="133">
        <f t="array" ref="ES114">IFERROR(SUM(($G$108:$G$115=LEFT(ER114,FIND("·",ER114)-1))*(LEFT(($H$108:$H$115),1)=MID(ER114,FIND("|",ER114)-1,1))*(RIGHT(($H$108:$H$115),LEN($H$108:$H$115)-FIND("|",$H$108:$H$115))=RIGHT(ER114,LEN(ER114)-FIND("|",ER114)))*($D$15+$D$14))+SUM(($D$108:$D$115=LEFT(ER114,FIND("·",ER114)-1))*(LEFT(($E$108:$E$115),1)=MID(ER114,FIND("|",ER114)-1,1))*(RIGHT(($E$108:$E$115),LEN($E$108:$E$115)-FIND("|",$E$108:$E$115))=RIGHT(ER114,LEN(ER114)-FIND("|",ER114))))*($D$15+$D$14)+SUM((($G$108:$G$115)=LEFT(ER114,FIND("·",ER114)-1))*(LEFT(($H$108:$H$115),1)=MID(ER114,FIND("|",ER114)-1,1))*(RIGHT(($H$108:$H$115),LEN($H$108:$H$115)-FIND("|",$H$108:$H$115))&lt;&gt;RIGHT(ER114,LEN(ER114)-FIND("|",ER114))))*$D$14+SUM(($D$108:$D$115=LEFT(ER114,FIND("·",ER114)-1))*(LEFT(($E$108:$E$115),1)=MID(ER114,FIND("|",ER114)-1,1))*(RIGHT(($E$108:$E$115),LEN($E$108:$E$115)-FIND("|",$E$108:$E$115))&lt;&gt;RIGHT(ER114,LEN(ER114)-FIND("|",ER114))))*($D$14)+SUMIFS($D$13,$H$114,"&lt;&gt;0|-",$G114,LEFT(ER114,FIND("·",ER114)-1)),0)</f>
        <v>0</v>
      </c>
      <c r="EU114" s="141"/>
      <c r="EV114" s="133">
        <f t="array" ref="EV114">IFERROR(SUM(($G$108:$G$115=LEFT(EU114,FIND("·",EU114)-1))*(LEFT(($H$108:$H$115),1)=MID(EU114,FIND("|",EU114)-1,1))*(RIGHT(($H$108:$H$115),LEN($H$108:$H$115)-FIND("|",$H$108:$H$115))=RIGHT(EU114,LEN(EU114)-FIND("|",EU114)))*($D$15+$D$14))+SUM(($D$108:$D$115=LEFT(EU114,FIND("·",EU114)-1))*(LEFT(($E$108:$E$115),1)=MID(EU114,FIND("|",EU114)-1,1))*(RIGHT(($E$108:$E$115),LEN($E$108:$E$115)-FIND("|",$E$108:$E$115))=RIGHT(EU114,LEN(EU114)-FIND("|",EU114))))*($D$15+$D$14)+SUM((($G$108:$G$115)=LEFT(EU114,FIND("·",EU114)-1))*(LEFT(($H$108:$H$115),1)=MID(EU114,FIND("|",EU114)-1,1))*(RIGHT(($H$108:$H$115),LEN($H$108:$H$115)-FIND("|",$H$108:$H$115))&lt;&gt;RIGHT(EU114,LEN(EU114)-FIND("|",EU114))))*$D$14+SUM(($D$108:$D$115=LEFT(EU114,FIND("·",EU114)-1))*(LEFT(($E$108:$E$115),1)=MID(EU114,FIND("|",EU114)-1,1))*(RIGHT(($E$108:$E$115),LEN($E$108:$E$115)-FIND("|",$E$108:$E$115))&lt;&gt;RIGHT(EU114,LEN(EU114)-FIND("|",EU114))))*($D$14)+SUMIFS($D$13,$H$114,"&lt;&gt;0|-",$G114,LEFT(EU114,FIND("·",EU114)-1)),0)</f>
        <v>0</v>
      </c>
      <c r="EX114" s="141"/>
      <c r="EY114" s="133">
        <f t="array" ref="EY114">IFERROR(SUM(($G$108:$G$115=LEFT(EX114,FIND("·",EX114)-1))*(LEFT(($H$108:$H$115),1)=MID(EX114,FIND("|",EX114)-1,1))*(RIGHT(($H$108:$H$115),LEN($H$108:$H$115)-FIND("|",$H$108:$H$115))=RIGHT(EX114,LEN(EX114)-FIND("|",EX114)))*($D$15+$D$14))+SUM(($D$108:$D$115=LEFT(EX114,FIND("·",EX114)-1))*(LEFT(($E$108:$E$115),1)=MID(EX114,FIND("|",EX114)-1,1))*(RIGHT(($E$108:$E$115),LEN($E$108:$E$115)-FIND("|",$E$108:$E$115))=RIGHT(EX114,LEN(EX114)-FIND("|",EX114))))*($D$15+$D$14)+SUM((($G$108:$G$115)=LEFT(EX114,FIND("·",EX114)-1))*(LEFT(($H$108:$H$115),1)=MID(EX114,FIND("|",EX114)-1,1))*(RIGHT(($H$108:$H$115),LEN($H$108:$H$115)-FIND("|",$H$108:$H$115))&lt;&gt;RIGHT(EX114,LEN(EX114)-FIND("|",EX114))))*$D$14+SUM(($D$108:$D$115=LEFT(EX114,FIND("·",EX114)-1))*(LEFT(($E$108:$E$115),1)=MID(EX114,FIND("|",EX114)-1,1))*(RIGHT(($E$108:$E$115),LEN($E$108:$E$115)-FIND("|",$E$108:$E$115))&lt;&gt;RIGHT(EX114,LEN(EX114)-FIND("|",EX114))))*($D$14)+SUMIFS($D$13,$H$114,"&lt;&gt;0|-",$G114,LEFT(EX114,FIND("·",EX114)-1)),0)</f>
        <v>0</v>
      </c>
      <c r="FA114" s="141"/>
      <c r="FB114" s="133">
        <f t="array" ref="FB114">IFERROR(SUM(($G$108:$G$115=LEFT(FA114,FIND("·",FA114)-1))*(LEFT(($H$108:$H$115),1)=MID(FA114,FIND("|",FA114)-1,1))*(RIGHT(($H$108:$H$115),LEN($H$108:$H$115)-FIND("|",$H$108:$H$115))=RIGHT(FA114,LEN(FA114)-FIND("|",FA114)))*($D$15+$D$14))+SUM(($D$108:$D$115=LEFT(FA114,FIND("·",FA114)-1))*(LEFT(($E$108:$E$115),1)=MID(FA114,FIND("|",FA114)-1,1))*(RIGHT(($E$108:$E$115),LEN($E$108:$E$115)-FIND("|",$E$108:$E$115))=RIGHT(FA114,LEN(FA114)-FIND("|",FA114))))*($D$15+$D$14)+SUM((($G$108:$G$115)=LEFT(FA114,FIND("·",FA114)-1))*(LEFT(($H$108:$H$115),1)=MID(FA114,FIND("|",FA114)-1,1))*(RIGHT(($H$108:$H$115),LEN($H$108:$H$115)-FIND("|",$H$108:$H$115))&lt;&gt;RIGHT(FA114,LEN(FA114)-FIND("|",FA114))))*$D$14+SUM(($D$108:$D$115=LEFT(FA114,FIND("·",FA114)-1))*(LEFT(($E$108:$E$115),1)=MID(FA114,FIND("|",FA114)-1,1))*(RIGHT(($E$108:$E$115),LEN($E$108:$E$115)-FIND("|",$E$108:$E$115))&lt;&gt;RIGHT(FA114,LEN(FA114)-FIND("|",FA114))))*($D$14)+SUMIFS($D$13,$H$114,"&lt;&gt;0|-",$G114,LEFT(FA114,FIND("·",FA114)-1)),0)</f>
        <v>0</v>
      </c>
    </row>
    <row r="115" spans="2:159" s="73" customFormat="1" x14ac:dyDescent="0.3">
      <c r="B115" s="157"/>
      <c r="C115" s="157"/>
      <c r="D115" s="75" t="str">
        <f>CONCATENATE(Resultados!K71,"-",Resultados!F71)</f>
        <v>2G-1H</v>
      </c>
      <c r="E115" s="75" t="str">
        <f>CONCATENATE(IF(Resultados!H71&gt;Resultados!I71,2,IF(Resultados!H71&lt;Resultados!I71,1,IF(AND(Resultados!H71=Resultados!I71,Resultados!H71&lt;&gt;"",Resultados!I71&lt;&gt;""),"X",0))),"|",Resultados!I71,"-",Resultados!H71)</f>
        <v>0|-</v>
      </c>
      <c r="F115" s="624"/>
      <c r="G115" s="170" t="str">
        <f>CONCATENATE(Resultados!F71,"-",Resultados!K71)</f>
        <v>1H-2G</v>
      </c>
      <c r="H115" s="171" t="str">
        <f>CONCATENATE(IF(Resultados!H71&gt;Resultados!I71,1,IF(Resultados!H71&lt;Resultados!I71,2,IF(AND(Resultados!H71=Resultados!I71,Resultados!H71&lt;&gt;"",Resultados!I71&lt;&gt;""),"X",0))),"|",Resultados!H71,"-",Resultados!I71)</f>
        <v>0|-</v>
      </c>
      <c r="J115" s="146"/>
      <c r="K115" s="145">
        <f t="array" ref="K115">IFERROR(SUM(($G$108:$G$115=LEFT(J115,FIND("·",J115)-1))*(LEFT(($H$108:$H$115),1)=MID(J115,FIND("|",J115)-1,1))*(RIGHT(($H$108:$H$115),LEN($H$108:$H$115)-FIND("|",$H$108:$H$115))=RIGHT(J115,LEN(J115)-FIND("|",J115)))*($D$15+$D$14))+SUM(($D$108:$D$115=LEFT(J115,FIND("·",J115)-1))*(LEFT(($E$108:$E$115),1)=MID(J115,FIND("|",J115)-1,1))*(RIGHT(($E$108:$E$115),LEN($E$108:$E$115)-FIND("|",$E$108:$E$115))=RIGHT(J115,LEN(J115)-FIND("|",J115))))*($D$15+$D$14)+SUM((($G$108:$G$115)=LEFT(J115,FIND("·",J115)-1))*(LEFT(($H$108:$H$115),1)=MID(J115,FIND("|",J115)-1,1))*(RIGHT(($H$108:$H$115),LEN($H$108:$H$115)-FIND("|",$H$108:$H$115))&lt;&gt;RIGHT(J115,LEN(J115)-FIND("|",J115))))*$D$14+SUM(($D$108:$D$115=LEFT(J115,FIND("·",J115)-1))*(LEFT(($E$108:$E$115),1)=MID(J115,FIND("|",J115)-1,1))*(RIGHT(($E$108:$E$115),LEN($E$108:$E$115)-FIND("|",$E$108:$E$115))&lt;&gt;RIGHT(J115,LEN(J115)-FIND("|",J115))))*($D$14)+SUMIFS($D$13,$H$115,"&lt;&gt;0|-",$G115,LEFT(J115,FIND("·",J115)-1)),0)</f>
        <v>0</v>
      </c>
      <c r="M115" s="141"/>
      <c r="N115" s="133">
        <f t="array" ref="N115">IFERROR(SUM(($G$108:$G$115=LEFT(M115,FIND("·",M115)-1))*(LEFT(($H$108:$H$115),1)=MID(M115,FIND("|",M115)-1,1))*(RIGHT(($H$108:$H$115),LEN($H$108:$H$115)-FIND("|",$H$108:$H$115))=RIGHT(M115,LEN(M115)-FIND("|",M115)))*($D$15+$D$14))+SUM(($D$108:$D$115=LEFT(M115,FIND("·",M115)-1))*(LEFT(($E$108:$E$115),1)=MID(M115,FIND("|",M115)-1,1))*(RIGHT(($E$108:$E$115),LEN($E$108:$E$115)-FIND("|",$E$108:$E$115))=RIGHT(M115,LEN(M115)-FIND("|",M115))))*($D$15+$D$14)+SUM((($G$108:$G$115)=LEFT(M115,FIND("·",M115)-1))*(LEFT(($H$108:$H$115),1)=MID(M115,FIND("|",M115)-1,1))*(RIGHT(($H$108:$H$115),LEN($H$108:$H$115)-FIND("|",$H$108:$H$115))&lt;&gt;RIGHT(M115,LEN(M115)-FIND("|",M115))))*$D$14+SUM(($D$108:$D$115=LEFT(M115,FIND("·",M115)-1))*(LEFT(($E$108:$E$115),1)=MID(M115,FIND("|",M115)-1,1))*(RIGHT(($E$108:$E$115),LEN($E$108:$E$115)-FIND("|",$E$108:$E$115))&lt;&gt;RIGHT(M115,LEN(M115)-FIND("|",M115))))*($D$14)+SUMIFS($D$13,$H$115,"&lt;&gt;0|-",$G115,LEFT(M115,FIND("·",M115)-1)),0)</f>
        <v>0</v>
      </c>
      <c r="P115" s="141"/>
      <c r="Q115" s="133">
        <f t="array" ref="Q115">IFERROR(SUM(($G$108:$G$115=LEFT(P115,FIND("·",P115)-1))*(LEFT(($H$108:$H$115),1)=MID(P115,FIND("|",P115)-1,1))*(RIGHT(($H$108:$H$115),LEN($H$108:$H$115)-FIND("|",$H$108:$H$115))=RIGHT(P115,LEN(P115)-FIND("|",P115)))*($D$15+$D$14))+SUM(($D$108:$D$115=LEFT(P115,FIND("·",P115)-1))*(LEFT(($E$108:$E$115),1)=MID(P115,FIND("|",P115)-1,1))*(RIGHT(($E$108:$E$115),LEN($E$108:$E$115)-FIND("|",$E$108:$E$115))=RIGHT(P115,LEN(P115)-FIND("|",P115))))*($D$15+$D$14)+SUM((($G$108:$G$115)=LEFT(P115,FIND("·",P115)-1))*(LEFT(($H$108:$H$115),1)=MID(P115,FIND("|",P115)-1,1))*(RIGHT(($H$108:$H$115),LEN($H$108:$H$115)-FIND("|",$H$108:$H$115))&lt;&gt;RIGHT(P115,LEN(P115)-FIND("|",P115))))*$D$14+SUM(($D$108:$D$115=LEFT(P115,FIND("·",P115)-1))*(LEFT(($E$108:$E$115),1)=MID(P115,FIND("|",P115)-1,1))*(RIGHT(($E$108:$E$115),LEN($E$108:$E$115)-FIND("|",$E$108:$E$115))&lt;&gt;RIGHT(P115,LEN(P115)-FIND("|",P115))))*($D$14)+SUMIFS($D$13,$H$115,"&lt;&gt;0|-",$G115,LEFT(P115,FIND("·",P115)-1)),0)</f>
        <v>0</v>
      </c>
      <c r="S115" s="141"/>
      <c r="T115" s="133">
        <f t="array" ref="T115">IFERROR(SUM(($G$108:$G$115=LEFT(S115,FIND("·",S115)-1))*(LEFT(($H$108:$H$115),1)=MID(S115,FIND("|",S115)-1,1))*(RIGHT(($H$108:$H$115),LEN($H$108:$H$115)-FIND("|",$H$108:$H$115))=RIGHT(S115,LEN(S115)-FIND("|",S115)))*($D$15+$D$14))+SUM(($D$108:$D$115=LEFT(S115,FIND("·",S115)-1))*(LEFT(($E$108:$E$115),1)=MID(S115,FIND("|",S115)-1,1))*(RIGHT(($E$108:$E$115),LEN($E$108:$E$115)-FIND("|",$E$108:$E$115))=RIGHT(S115,LEN(S115)-FIND("|",S115))))*($D$15+$D$14)+SUM((($G$108:$G$115)=LEFT(S115,FIND("·",S115)-1))*(LEFT(($H$108:$H$115),1)=MID(S115,FIND("|",S115)-1,1))*(RIGHT(($H$108:$H$115),LEN($H$108:$H$115)-FIND("|",$H$108:$H$115))&lt;&gt;RIGHT(S115,LEN(S115)-FIND("|",S115))))*$D$14+SUM(($D$108:$D$115=LEFT(S115,FIND("·",S115)-1))*(LEFT(($E$108:$E$115),1)=MID(S115,FIND("|",S115)-1,1))*(RIGHT(($E$108:$E$115),LEN($E$108:$E$115)-FIND("|",$E$108:$E$115))&lt;&gt;RIGHT(S115,LEN(S115)-FIND("|",S115))))*($D$14)+SUMIFS($D$13,$H$115,"&lt;&gt;0|-",$G115,LEFT(S115,FIND("·",S115)-1)),0)</f>
        <v>0</v>
      </c>
      <c r="V115" s="141"/>
      <c r="W115" s="133">
        <f t="array" ref="W115">IFERROR(SUM(($G$108:$G$115=LEFT(V115,FIND("·",V115)-1))*(LEFT(($H$108:$H$115),1)=MID(V115,FIND("|",V115)-1,1))*(RIGHT(($H$108:$H$115),LEN($H$108:$H$115)-FIND("|",$H$108:$H$115))=RIGHT(V115,LEN(V115)-FIND("|",V115)))*($D$15+$D$14))+SUM(($D$108:$D$115=LEFT(V115,FIND("·",V115)-1))*(LEFT(($E$108:$E$115),1)=MID(V115,FIND("|",V115)-1,1))*(RIGHT(($E$108:$E$115),LEN($E$108:$E$115)-FIND("|",$E$108:$E$115))=RIGHT(V115,LEN(V115)-FIND("|",V115))))*($D$15+$D$14)+SUM((($G$108:$G$115)=LEFT(V115,FIND("·",V115)-1))*(LEFT(($H$108:$H$115),1)=MID(V115,FIND("|",V115)-1,1))*(RIGHT(($H$108:$H$115),LEN($H$108:$H$115)-FIND("|",$H$108:$H$115))&lt;&gt;RIGHT(V115,LEN(V115)-FIND("|",V115))))*$D$14+SUM(($D$108:$D$115=LEFT(V115,FIND("·",V115)-1))*(LEFT(($E$108:$E$115),1)=MID(V115,FIND("|",V115)-1,1))*(RIGHT(($E$108:$E$115),LEN($E$108:$E$115)-FIND("|",$E$108:$E$115))&lt;&gt;RIGHT(V115,LEN(V115)-FIND("|",V115))))*($D$14)+SUMIFS($D$13,$H$115,"&lt;&gt;0|-",$G115,LEFT(V115,FIND("·",V115)-1)),0)</f>
        <v>0</v>
      </c>
      <c r="Y115" s="141"/>
      <c r="Z115" s="133">
        <f t="array" ref="Z115">IFERROR(SUM(($G$108:$G$115=LEFT(Y115,FIND("·",Y115)-1))*(LEFT(($H$108:$H$115),1)=MID(Y115,FIND("|",Y115)-1,1))*(RIGHT(($H$108:$H$115),LEN($H$108:$H$115)-FIND("|",$H$108:$H$115))=RIGHT(Y115,LEN(Y115)-FIND("|",Y115)))*($D$15+$D$14))+SUM(($D$108:$D$115=LEFT(Y115,FIND("·",Y115)-1))*(LEFT(($E$108:$E$115),1)=MID(Y115,FIND("|",Y115)-1,1))*(RIGHT(($E$108:$E$115),LEN($E$108:$E$115)-FIND("|",$E$108:$E$115))=RIGHT(Y115,LEN(Y115)-FIND("|",Y115))))*($D$15+$D$14)+SUM((($G$108:$G$115)=LEFT(Y115,FIND("·",Y115)-1))*(LEFT(($H$108:$H$115),1)=MID(Y115,FIND("|",Y115)-1,1))*(RIGHT(($H$108:$H$115),LEN($H$108:$H$115)-FIND("|",$H$108:$H$115))&lt;&gt;RIGHT(Y115,LEN(Y115)-FIND("|",Y115))))*$D$14+SUM(($D$108:$D$115=LEFT(Y115,FIND("·",Y115)-1))*(LEFT(($E$108:$E$115),1)=MID(Y115,FIND("|",Y115)-1,1))*(RIGHT(($E$108:$E$115),LEN($E$108:$E$115)-FIND("|",$E$108:$E$115))&lt;&gt;RIGHT(Y115,LEN(Y115)-FIND("|",Y115))))*($D$14)+SUMIFS($D$13,$H$115,"&lt;&gt;0|-",$G115,LEFT(Y115,FIND("·",Y115)-1)),0)</f>
        <v>0</v>
      </c>
      <c r="AB115" s="141"/>
      <c r="AC115" s="133">
        <f t="array" ref="AC115">IFERROR(SUM(($G$108:$G$115=LEFT(AB115,FIND("·",AB115)-1))*(LEFT(($H$108:$H$115),1)=MID(AB115,FIND("|",AB115)-1,1))*(RIGHT(($H$108:$H$115),LEN($H$108:$H$115)-FIND("|",$H$108:$H$115))=RIGHT(AB115,LEN(AB115)-FIND("|",AB115)))*($D$15+$D$14))+SUM(($D$108:$D$115=LEFT(AB115,FIND("·",AB115)-1))*(LEFT(($E$108:$E$115),1)=MID(AB115,FIND("|",AB115)-1,1))*(RIGHT(($E$108:$E$115),LEN($E$108:$E$115)-FIND("|",$E$108:$E$115))=RIGHT(AB115,LEN(AB115)-FIND("|",AB115))))*($D$15+$D$14)+SUM((($G$108:$G$115)=LEFT(AB115,FIND("·",AB115)-1))*(LEFT(($H$108:$H$115),1)=MID(AB115,FIND("|",AB115)-1,1))*(RIGHT(($H$108:$H$115),LEN($H$108:$H$115)-FIND("|",$H$108:$H$115))&lt;&gt;RIGHT(AB115,LEN(AB115)-FIND("|",AB115))))*$D$14+SUM(($D$108:$D$115=LEFT(AB115,FIND("·",AB115)-1))*(LEFT(($E$108:$E$115),1)=MID(AB115,FIND("|",AB115)-1,1))*(RIGHT(($E$108:$E$115),LEN($E$108:$E$115)-FIND("|",$E$108:$E$115))&lt;&gt;RIGHT(AB115,LEN(AB115)-FIND("|",AB115))))*($D$14)+SUMIFS($D$13,$H$115,"&lt;&gt;0|-",$G115,LEFT(AB115,FIND("·",AB115)-1)),0)</f>
        <v>0</v>
      </c>
      <c r="AE115" s="141"/>
      <c r="AF115" s="133">
        <f t="array" ref="AF115">IFERROR(SUM(($G$108:$G$115=LEFT(AE115,FIND("·",AE115)-1))*(LEFT(($H$108:$H$115),1)=MID(AE115,FIND("|",AE115)-1,1))*(RIGHT(($H$108:$H$115),LEN($H$108:$H$115)-FIND("|",$H$108:$H$115))=RIGHT(AE115,LEN(AE115)-FIND("|",AE115)))*($D$15+$D$14))+SUM(($D$108:$D$115=LEFT(AE115,FIND("·",AE115)-1))*(LEFT(($E$108:$E$115),1)=MID(AE115,FIND("|",AE115)-1,1))*(RIGHT(($E$108:$E$115),LEN($E$108:$E$115)-FIND("|",$E$108:$E$115))=RIGHT(AE115,LEN(AE115)-FIND("|",AE115))))*($D$15+$D$14)+SUM((($G$108:$G$115)=LEFT(AE115,FIND("·",AE115)-1))*(LEFT(($H$108:$H$115),1)=MID(AE115,FIND("|",AE115)-1,1))*(RIGHT(($H$108:$H$115),LEN($H$108:$H$115)-FIND("|",$H$108:$H$115))&lt;&gt;RIGHT(AE115,LEN(AE115)-FIND("|",AE115))))*$D$14+SUM(($D$108:$D$115=LEFT(AE115,FIND("·",AE115)-1))*(LEFT(($E$108:$E$115),1)=MID(AE115,FIND("|",AE115)-1,1))*(RIGHT(($E$108:$E$115),LEN($E$108:$E$115)-FIND("|",$E$108:$E$115))&lt;&gt;RIGHT(AE115,LEN(AE115)-FIND("|",AE115))))*($D$14)+SUMIFS($D$13,$H$115,"&lt;&gt;0|-",$G115,LEFT(AE115,FIND("·",AE115)-1)),0)</f>
        <v>0</v>
      </c>
      <c r="AH115" s="141"/>
      <c r="AI115" s="133">
        <f t="array" ref="AI115">IFERROR(SUM(($G$108:$G$115=LEFT(AH115,FIND("·",AH115)-1))*(LEFT(($H$108:$H$115),1)=MID(AH115,FIND("|",AH115)-1,1))*(RIGHT(($H$108:$H$115),LEN($H$108:$H$115)-FIND("|",$H$108:$H$115))=RIGHT(AH115,LEN(AH115)-FIND("|",AH115)))*($D$15+$D$14))+SUM(($D$108:$D$115=LEFT(AH115,FIND("·",AH115)-1))*(LEFT(($E$108:$E$115),1)=MID(AH115,FIND("|",AH115)-1,1))*(RIGHT(($E$108:$E$115),LEN($E$108:$E$115)-FIND("|",$E$108:$E$115))=RIGHT(AH115,LEN(AH115)-FIND("|",AH115))))*($D$15+$D$14)+SUM((($G$108:$G$115)=LEFT(AH115,FIND("·",AH115)-1))*(LEFT(($H$108:$H$115),1)=MID(AH115,FIND("|",AH115)-1,1))*(RIGHT(($H$108:$H$115),LEN($H$108:$H$115)-FIND("|",$H$108:$H$115))&lt;&gt;RIGHT(AH115,LEN(AH115)-FIND("|",AH115))))*$D$14+SUM(($D$108:$D$115=LEFT(AH115,FIND("·",AH115)-1))*(LEFT(($E$108:$E$115),1)=MID(AH115,FIND("|",AH115)-1,1))*(RIGHT(($E$108:$E$115),LEN($E$108:$E$115)-FIND("|",$E$108:$E$115))&lt;&gt;RIGHT(AH115,LEN(AH115)-FIND("|",AH115))))*($D$14)+SUMIFS($D$13,$H$115,"&lt;&gt;0|-",$G115,LEFT(AH115,FIND("·",AH115)-1)),0)</f>
        <v>0</v>
      </c>
      <c r="AK115" s="141"/>
      <c r="AL115" s="133">
        <f t="array" ref="AL115">IFERROR(SUM(($G$108:$G$115=LEFT(AK115,FIND("·",AK115)-1))*(LEFT(($H$108:$H$115),1)=MID(AK115,FIND("|",AK115)-1,1))*(RIGHT(($H$108:$H$115),LEN($H$108:$H$115)-FIND("|",$H$108:$H$115))=RIGHT(AK115,LEN(AK115)-FIND("|",AK115)))*($D$15+$D$14))+SUM(($D$108:$D$115=LEFT(AK115,FIND("·",AK115)-1))*(LEFT(($E$108:$E$115),1)=MID(AK115,FIND("|",AK115)-1,1))*(RIGHT(($E$108:$E$115),LEN($E$108:$E$115)-FIND("|",$E$108:$E$115))=RIGHT(AK115,LEN(AK115)-FIND("|",AK115))))*($D$15+$D$14)+SUM((($G$108:$G$115)=LEFT(AK115,FIND("·",AK115)-1))*(LEFT(($H$108:$H$115),1)=MID(AK115,FIND("|",AK115)-1,1))*(RIGHT(($H$108:$H$115),LEN($H$108:$H$115)-FIND("|",$H$108:$H$115))&lt;&gt;RIGHT(AK115,LEN(AK115)-FIND("|",AK115))))*$D$14+SUM(($D$108:$D$115=LEFT(AK115,FIND("·",AK115)-1))*(LEFT(($E$108:$E$115),1)=MID(AK115,FIND("|",AK115)-1,1))*(RIGHT(($E$108:$E$115),LEN($E$108:$E$115)-FIND("|",$E$108:$E$115))&lt;&gt;RIGHT(AK115,LEN(AK115)-FIND("|",AK115))))*($D$14)+SUMIFS($D$13,$H$115,"&lt;&gt;0|-",$G115,LEFT(AK115,FIND("·",AK115)-1)),0)</f>
        <v>0</v>
      </c>
      <c r="AN115" s="141"/>
      <c r="AO115" s="133">
        <f t="array" ref="AO115">IFERROR(SUM(($G$108:$G$115=LEFT(AN115,FIND("·",AN115)-1))*(LEFT(($H$108:$H$115),1)=MID(AN115,FIND("|",AN115)-1,1))*(RIGHT(($H$108:$H$115),LEN($H$108:$H$115)-FIND("|",$H$108:$H$115))=RIGHT(AN115,LEN(AN115)-FIND("|",AN115)))*($D$15+$D$14))+SUM(($D$108:$D$115=LEFT(AN115,FIND("·",AN115)-1))*(LEFT(($E$108:$E$115),1)=MID(AN115,FIND("|",AN115)-1,1))*(RIGHT(($E$108:$E$115),LEN($E$108:$E$115)-FIND("|",$E$108:$E$115))=RIGHT(AN115,LEN(AN115)-FIND("|",AN115))))*($D$15+$D$14)+SUM((($G$108:$G$115)=LEFT(AN115,FIND("·",AN115)-1))*(LEFT(($H$108:$H$115),1)=MID(AN115,FIND("|",AN115)-1,1))*(RIGHT(($H$108:$H$115),LEN($H$108:$H$115)-FIND("|",$H$108:$H$115))&lt;&gt;RIGHT(AN115,LEN(AN115)-FIND("|",AN115))))*$D$14+SUM(($D$108:$D$115=LEFT(AN115,FIND("·",AN115)-1))*(LEFT(($E$108:$E$115),1)=MID(AN115,FIND("|",AN115)-1,1))*(RIGHT(($E$108:$E$115),LEN($E$108:$E$115)-FIND("|",$E$108:$E$115))&lt;&gt;RIGHT(AN115,LEN(AN115)-FIND("|",AN115))))*($D$14)+SUMIFS($D$13,$H$115,"&lt;&gt;0|-",$G115,LEFT(AN115,FIND("·",AN115)-1)),0)</f>
        <v>0</v>
      </c>
      <c r="AQ115" s="141"/>
      <c r="AR115" s="133">
        <f t="array" ref="AR115">IFERROR(SUM(($G$108:$G$115=LEFT(AQ115,FIND("·",AQ115)-1))*(LEFT(($H$108:$H$115),1)=MID(AQ115,FIND("|",AQ115)-1,1))*(RIGHT(($H$108:$H$115),LEN($H$108:$H$115)-FIND("|",$H$108:$H$115))=RIGHT(AQ115,LEN(AQ115)-FIND("|",AQ115)))*($D$15+$D$14))+SUM(($D$108:$D$115=LEFT(AQ115,FIND("·",AQ115)-1))*(LEFT(($E$108:$E$115),1)=MID(AQ115,FIND("|",AQ115)-1,1))*(RIGHT(($E$108:$E$115),LEN($E$108:$E$115)-FIND("|",$E$108:$E$115))=RIGHT(AQ115,LEN(AQ115)-FIND("|",AQ115))))*($D$15+$D$14)+SUM((($G$108:$G$115)=LEFT(AQ115,FIND("·",AQ115)-1))*(LEFT(($H$108:$H$115),1)=MID(AQ115,FIND("|",AQ115)-1,1))*(RIGHT(($H$108:$H$115),LEN($H$108:$H$115)-FIND("|",$H$108:$H$115))&lt;&gt;RIGHT(AQ115,LEN(AQ115)-FIND("|",AQ115))))*$D$14+SUM(($D$108:$D$115=LEFT(AQ115,FIND("·",AQ115)-1))*(LEFT(($E$108:$E$115),1)=MID(AQ115,FIND("|",AQ115)-1,1))*(RIGHT(($E$108:$E$115),LEN($E$108:$E$115)-FIND("|",$E$108:$E$115))&lt;&gt;RIGHT(AQ115,LEN(AQ115)-FIND("|",AQ115))))*($D$14)+SUMIFS($D$13,$H$115,"&lt;&gt;0|-",$G115,LEFT(AQ115,FIND("·",AQ115)-1)),0)</f>
        <v>0</v>
      </c>
      <c r="AT115" s="141"/>
      <c r="AU115" s="133">
        <f t="array" ref="AU115">IFERROR(SUM(($G$108:$G$115=LEFT(AT115,FIND("·",AT115)-1))*(LEFT(($H$108:$H$115),1)=MID(AT115,FIND("|",AT115)-1,1))*(RIGHT(($H$108:$H$115),LEN($H$108:$H$115)-FIND("|",$H$108:$H$115))=RIGHT(AT115,LEN(AT115)-FIND("|",AT115)))*($D$15+$D$14))+SUM(($D$108:$D$115=LEFT(AT115,FIND("·",AT115)-1))*(LEFT(($E$108:$E$115),1)=MID(AT115,FIND("|",AT115)-1,1))*(RIGHT(($E$108:$E$115),LEN($E$108:$E$115)-FIND("|",$E$108:$E$115))=RIGHT(AT115,LEN(AT115)-FIND("|",AT115))))*($D$15+$D$14)+SUM((($G$108:$G$115)=LEFT(AT115,FIND("·",AT115)-1))*(LEFT(($H$108:$H$115),1)=MID(AT115,FIND("|",AT115)-1,1))*(RIGHT(($H$108:$H$115),LEN($H$108:$H$115)-FIND("|",$H$108:$H$115))&lt;&gt;RIGHT(AT115,LEN(AT115)-FIND("|",AT115))))*$D$14+SUM(($D$108:$D$115=LEFT(AT115,FIND("·",AT115)-1))*(LEFT(($E$108:$E$115),1)=MID(AT115,FIND("|",AT115)-1,1))*(RIGHT(($E$108:$E$115),LEN($E$108:$E$115)-FIND("|",$E$108:$E$115))&lt;&gt;RIGHT(AT115,LEN(AT115)-FIND("|",AT115))))*($D$14)+SUMIFS($D$13,$H$115,"&lt;&gt;0|-",$G115,LEFT(AT115,FIND("·",AT115)-1)),0)</f>
        <v>0</v>
      </c>
      <c r="AW115" s="141"/>
      <c r="AX115" s="133">
        <f t="array" ref="AX115">IFERROR(SUM(($G$108:$G$115=LEFT(AW115,FIND("·",AW115)-1))*(LEFT(($H$108:$H$115),1)=MID(AW115,FIND("|",AW115)-1,1))*(RIGHT(($H$108:$H$115),LEN($H$108:$H$115)-FIND("|",$H$108:$H$115))=RIGHT(AW115,LEN(AW115)-FIND("|",AW115)))*($D$15+$D$14))+SUM(($D$108:$D$115=LEFT(AW115,FIND("·",AW115)-1))*(LEFT(($E$108:$E$115),1)=MID(AW115,FIND("|",AW115)-1,1))*(RIGHT(($E$108:$E$115),LEN($E$108:$E$115)-FIND("|",$E$108:$E$115))=RIGHT(AW115,LEN(AW115)-FIND("|",AW115))))*($D$15+$D$14)+SUM((($G$108:$G$115)=LEFT(AW115,FIND("·",AW115)-1))*(LEFT(($H$108:$H$115),1)=MID(AW115,FIND("|",AW115)-1,1))*(RIGHT(($H$108:$H$115),LEN($H$108:$H$115)-FIND("|",$H$108:$H$115))&lt;&gt;RIGHT(AW115,LEN(AW115)-FIND("|",AW115))))*$D$14+SUM(($D$108:$D$115=LEFT(AW115,FIND("·",AW115)-1))*(LEFT(($E$108:$E$115),1)=MID(AW115,FIND("|",AW115)-1,1))*(RIGHT(($E$108:$E$115),LEN($E$108:$E$115)-FIND("|",$E$108:$E$115))&lt;&gt;RIGHT(AW115,LEN(AW115)-FIND("|",AW115))))*($D$14)+SUMIFS($D$13,$H$115,"&lt;&gt;0|-",$G115,LEFT(AW115,FIND("·",AW115)-1)),0)</f>
        <v>0</v>
      </c>
      <c r="AZ115" s="141"/>
      <c r="BA115" s="133">
        <f t="array" ref="BA115">IFERROR(SUM(($G$108:$G$115=LEFT(AZ115,FIND("·",AZ115)-1))*(LEFT(($H$108:$H$115),1)=MID(AZ115,FIND("|",AZ115)-1,1))*(RIGHT(($H$108:$H$115),LEN($H$108:$H$115)-FIND("|",$H$108:$H$115))=RIGHT(AZ115,LEN(AZ115)-FIND("|",AZ115)))*($D$15+$D$14))+SUM(($D$108:$D$115=LEFT(AZ115,FIND("·",AZ115)-1))*(LEFT(($E$108:$E$115),1)=MID(AZ115,FIND("|",AZ115)-1,1))*(RIGHT(($E$108:$E$115),LEN($E$108:$E$115)-FIND("|",$E$108:$E$115))=RIGHT(AZ115,LEN(AZ115)-FIND("|",AZ115))))*($D$15+$D$14)+SUM((($G$108:$G$115)=LEFT(AZ115,FIND("·",AZ115)-1))*(LEFT(($H$108:$H$115),1)=MID(AZ115,FIND("|",AZ115)-1,1))*(RIGHT(($H$108:$H$115),LEN($H$108:$H$115)-FIND("|",$H$108:$H$115))&lt;&gt;RIGHT(AZ115,LEN(AZ115)-FIND("|",AZ115))))*$D$14+SUM(($D$108:$D$115=LEFT(AZ115,FIND("·",AZ115)-1))*(LEFT(($E$108:$E$115),1)=MID(AZ115,FIND("|",AZ115)-1,1))*(RIGHT(($E$108:$E$115),LEN($E$108:$E$115)-FIND("|",$E$108:$E$115))&lt;&gt;RIGHT(AZ115,LEN(AZ115)-FIND("|",AZ115))))*($D$14)+SUMIFS($D$13,$H$115,"&lt;&gt;0|-",$G115,LEFT(AZ115,FIND("·",AZ115)-1)),0)</f>
        <v>0</v>
      </c>
      <c r="BC115" s="141"/>
      <c r="BD115" s="133">
        <f t="array" ref="BD115">IFERROR(SUM(($G$108:$G$115=LEFT(BC115,FIND("·",BC115)-1))*(LEFT(($H$108:$H$115),1)=MID(BC115,FIND("|",BC115)-1,1))*(RIGHT(($H$108:$H$115),LEN($H$108:$H$115)-FIND("|",$H$108:$H$115))=RIGHT(BC115,LEN(BC115)-FIND("|",BC115)))*($D$15+$D$14))+SUM(($D$108:$D$115=LEFT(BC115,FIND("·",BC115)-1))*(LEFT(($E$108:$E$115),1)=MID(BC115,FIND("|",BC115)-1,1))*(RIGHT(($E$108:$E$115),LEN($E$108:$E$115)-FIND("|",$E$108:$E$115))=RIGHT(BC115,LEN(BC115)-FIND("|",BC115))))*($D$15+$D$14)+SUM((($G$108:$G$115)=LEFT(BC115,FIND("·",BC115)-1))*(LEFT(($H$108:$H$115),1)=MID(BC115,FIND("|",BC115)-1,1))*(RIGHT(($H$108:$H$115),LEN($H$108:$H$115)-FIND("|",$H$108:$H$115))&lt;&gt;RIGHT(BC115,LEN(BC115)-FIND("|",BC115))))*$D$14+SUM(($D$108:$D$115=LEFT(BC115,FIND("·",BC115)-1))*(LEFT(($E$108:$E$115),1)=MID(BC115,FIND("|",BC115)-1,1))*(RIGHT(($E$108:$E$115),LEN($E$108:$E$115)-FIND("|",$E$108:$E$115))&lt;&gt;RIGHT(BC115,LEN(BC115)-FIND("|",BC115))))*($D$14)+SUMIFS($D$13,$H$115,"&lt;&gt;0|-",$G115,LEFT(BC115,FIND("·",BC115)-1)),0)</f>
        <v>0</v>
      </c>
      <c r="BF115" s="141"/>
      <c r="BG115" s="133">
        <f t="array" ref="BG115">IFERROR(SUM(($G$108:$G$115=LEFT(BF115,FIND("·",BF115)-1))*(LEFT(($H$108:$H$115),1)=MID(BF115,FIND("|",BF115)-1,1))*(RIGHT(($H$108:$H$115),LEN($H$108:$H$115)-FIND("|",$H$108:$H$115))=RIGHT(BF115,LEN(BF115)-FIND("|",BF115)))*($D$15+$D$14))+SUM(($D$108:$D$115=LEFT(BF115,FIND("·",BF115)-1))*(LEFT(($E$108:$E$115),1)=MID(BF115,FIND("|",BF115)-1,1))*(RIGHT(($E$108:$E$115),LEN($E$108:$E$115)-FIND("|",$E$108:$E$115))=RIGHT(BF115,LEN(BF115)-FIND("|",BF115))))*($D$15+$D$14)+SUM((($G$108:$G$115)=LEFT(BF115,FIND("·",BF115)-1))*(LEFT(($H$108:$H$115),1)=MID(BF115,FIND("|",BF115)-1,1))*(RIGHT(($H$108:$H$115),LEN($H$108:$H$115)-FIND("|",$H$108:$H$115))&lt;&gt;RIGHT(BF115,LEN(BF115)-FIND("|",BF115))))*$D$14+SUM(($D$108:$D$115=LEFT(BF115,FIND("·",BF115)-1))*(LEFT(($E$108:$E$115),1)=MID(BF115,FIND("|",BF115)-1,1))*(RIGHT(($E$108:$E$115),LEN($E$108:$E$115)-FIND("|",$E$108:$E$115))&lt;&gt;RIGHT(BF115,LEN(BF115)-FIND("|",BF115))))*($D$14)+SUMIFS($D$13,$H$115,"&lt;&gt;0|-",$G115,LEFT(BF115,FIND("·",BF115)-1)),0)</f>
        <v>0</v>
      </c>
      <c r="BI115" s="141"/>
      <c r="BJ115" s="133">
        <f t="array" ref="BJ115">IFERROR(SUM(($G$108:$G$115=LEFT(BI115,FIND("·",BI115)-1))*(LEFT(($H$108:$H$115),1)=MID(BI115,FIND("|",BI115)-1,1))*(RIGHT(($H$108:$H$115),LEN($H$108:$H$115)-FIND("|",$H$108:$H$115))=RIGHT(BI115,LEN(BI115)-FIND("|",BI115)))*($D$15+$D$14))+SUM(($D$108:$D$115=LEFT(BI115,FIND("·",BI115)-1))*(LEFT(($E$108:$E$115),1)=MID(BI115,FIND("|",BI115)-1,1))*(RIGHT(($E$108:$E$115),LEN($E$108:$E$115)-FIND("|",$E$108:$E$115))=RIGHT(BI115,LEN(BI115)-FIND("|",BI115))))*($D$15+$D$14)+SUM((($G$108:$G$115)=LEFT(BI115,FIND("·",BI115)-1))*(LEFT(($H$108:$H$115),1)=MID(BI115,FIND("|",BI115)-1,1))*(RIGHT(($H$108:$H$115),LEN($H$108:$H$115)-FIND("|",$H$108:$H$115))&lt;&gt;RIGHT(BI115,LEN(BI115)-FIND("|",BI115))))*$D$14+SUM(($D$108:$D$115=LEFT(BI115,FIND("·",BI115)-1))*(LEFT(($E$108:$E$115),1)=MID(BI115,FIND("|",BI115)-1,1))*(RIGHT(($E$108:$E$115),LEN($E$108:$E$115)-FIND("|",$E$108:$E$115))&lt;&gt;RIGHT(BI115,LEN(BI115)-FIND("|",BI115))))*($D$14)+SUMIFS($D$13,$H$115,"&lt;&gt;0|-",$G115,LEFT(BI115,FIND("·",BI115)-1)),0)</f>
        <v>0</v>
      </c>
      <c r="BL115" s="141"/>
      <c r="BM115" s="133">
        <f t="array" ref="BM115">IFERROR(SUM(($G$108:$G$115=LEFT(BL115,FIND("·",BL115)-1))*(LEFT(($H$108:$H$115),1)=MID(BL115,FIND("|",BL115)-1,1))*(RIGHT(($H$108:$H$115),LEN($H$108:$H$115)-FIND("|",$H$108:$H$115))=RIGHT(BL115,LEN(BL115)-FIND("|",BL115)))*($D$15+$D$14))+SUM(($D$108:$D$115=LEFT(BL115,FIND("·",BL115)-1))*(LEFT(($E$108:$E$115),1)=MID(BL115,FIND("|",BL115)-1,1))*(RIGHT(($E$108:$E$115),LEN($E$108:$E$115)-FIND("|",$E$108:$E$115))=RIGHT(BL115,LEN(BL115)-FIND("|",BL115))))*($D$15+$D$14)+SUM((($G$108:$G$115)=LEFT(BL115,FIND("·",BL115)-1))*(LEFT(($H$108:$H$115),1)=MID(BL115,FIND("|",BL115)-1,1))*(RIGHT(($H$108:$H$115),LEN($H$108:$H$115)-FIND("|",$H$108:$H$115))&lt;&gt;RIGHT(BL115,LEN(BL115)-FIND("|",BL115))))*$D$14+SUM(($D$108:$D$115=LEFT(BL115,FIND("·",BL115)-1))*(LEFT(($E$108:$E$115),1)=MID(BL115,FIND("|",BL115)-1,1))*(RIGHT(($E$108:$E$115),LEN($E$108:$E$115)-FIND("|",$E$108:$E$115))&lt;&gt;RIGHT(BL115,LEN(BL115)-FIND("|",BL115))))*($D$14)+SUMIFS($D$13,$H$115,"&lt;&gt;0|-",$G115,LEFT(BL115,FIND("·",BL115)-1)),0)</f>
        <v>0</v>
      </c>
      <c r="BO115" s="141"/>
      <c r="BP115" s="133">
        <f t="array" ref="BP115">IFERROR(SUM(($G$108:$G$115=LEFT(BO115,FIND("·",BO115)-1))*(LEFT(($H$108:$H$115),1)=MID(BO115,FIND("|",BO115)-1,1))*(RIGHT(($H$108:$H$115),LEN($H$108:$H$115)-FIND("|",$H$108:$H$115))=RIGHT(BO115,LEN(BO115)-FIND("|",BO115)))*($D$15+$D$14))+SUM(($D$108:$D$115=LEFT(BO115,FIND("·",BO115)-1))*(LEFT(($E$108:$E$115),1)=MID(BO115,FIND("|",BO115)-1,1))*(RIGHT(($E$108:$E$115),LEN($E$108:$E$115)-FIND("|",$E$108:$E$115))=RIGHT(BO115,LEN(BO115)-FIND("|",BO115))))*($D$15+$D$14)+SUM((($G$108:$G$115)=LEFT(BO115,FIND("·",BO115)-1))*(LEFT(($H$108:$H$115),1)=MID(BO115,FIND("|",BO115)-1,1))*(RIGHT(($H$108:$H$115),LEN($H$108:$H$115)-FIND("|",$H$108:$H$115))&lt;&gt;RIGHT(BO115,LEN(BO115)-FIND("|",BO115))))*$D$14+SUM(($D$108:$D$115=LEFT(BO115,FIND("·",BO115)-1))*(LEFT(($E$108:$E$115),1)=MID(BO115,FIND("|",BO115)-1,1))*(RIGHT(($E$108:$E$115),LEN($E$108:$E$115)-FIND("|",$E$108:$E$115))&lt;&gt;RIGHT(BO115,LEN(BO115)-FIND("|",BO115))))*($D$14)+SUMIFS($D$13,$H$115,"&lt;&gt;0|-",$G115,LEFT(BO115,FIND("·",BO115)-1)),0)</f>
        <v>0</v>
      </c>
      <c r="BR115" s="141"/>
      <c r="BS115" s="133">
        <f t="array" ref="BS115">IFERROR(SUM(($G$108:$G$115=LEFT(BR115,FIND("·",BR115)-1))*(LEFT(($H$108:$H$115),1)=MID(BR115,FIND("|",BR115)-1,1))*(RIGHT(($H$108:$H$115),LEN($H$108:$H$115)-FIND("|",$H$108:$H$115))=RIGHT(BR115,LEN(BR115)-FIND("|",BR115)))*($D$15+$D$14))+SUM(($D$108:$D$115=LEFT(BR115,FIND("·",BR115)-1))*(LEFT(($E$108:$E$115),1)=MID(BR115,FIND("|",BR115)-1,1))*(RIGHT(($E$108:$E$115),LEN($E$108:$E$115)-FIND("|",$E$108:$E$115))=RIGHT(BR115,LEN(BR115)-FIND("|",BR115))))*($D$15+$D$14)+SUM((($G$108:$G$115)=LEFT(BR115,FIND("·",BR115)-1))*(LEFT(($H$108:$H$115),1)=MID(BR115,FIND("|",BR115)-1,1))*(RIGHT(($H$108:$H$115),LEN($H$108:$H$115)-FIND("|",$H$108:$H$115))&lt;&gt;RIGHT(BR115,LEN(BR115)-FIND("|",BR115))))*$D$14+SUM(($D$108:$D$115=LEFT(BR115,FIND("·",BR115)-1))*(LEFT(($E$108:$E$115),1)=MID(BR115,FIND("|",BR115)-1,1))*(RIGHT(($E$108:$E$115),LEN($E$108:$E$115)-FIND("|",$E$108:$E$115))&lt;&gt;RIGHT(BR115,LEN(BR115)-FIND("|",BR115))))*($D$14)+SUMIFS($D$13,$H$115,"&lt;&gt;0|-",$G115,LEFT(BR115,FIND("·",BR115)-1)),0)</f>
        <v>0</v>
      </c>
      <c r="BU115" s="141"/>
      <c r="BV115" s="133">
        <f t="array" ref="BV115">IFERROR(SUM(($G$108:$G$115=LEFT(BU115,FIND("·",BU115)-1))*(LEFT(($H$108:$H$115),1)=MID(BU115,FIND("|",BU115)-1,1))*(RIGHT(($H$108:$H$115),LEN($H$108:$H$115)-FIND("|",$H$108:$H$115))=RIGHT(BU115,LEN(BU115)-FIND("|",BU115)))*($D$15+$D$14))+SUM(($D$108:$D$115=LEFT(BU115,FIND("·",BU115)-1))*(LEFT(($E$108:$E$115),1)=MID(BU115,FIND("|",BU115)-1,1))*(RIGHT(($E$108:$E$115),LEN($E$108:$E$115)-FIND("|",$E$108:$E$115))=RIGHT(BU115,LEN(BU115)-FIND("|",BU115))))*($D$15+$D$14)+SUM((($G$108:$G$115)=LEFT(BU115,FIND("·",BU115)-1))*(LEFT(($H$108:$H$115),1)=MID(BU115,FIND("|",BU115)-1,1))*(RIGHT(($H$108:$H$115),LEN($H$108:$H$115)-FIND("|",$H$108:$H$115))&lt;&gt;RIGHT(BU115,LEN(BU115)-FIND("|",BU115))))*$D$14+SUM(($D$108:$D$115=LEFT(BU115,FIND("·",BU115)-1))*(LEFT(($E$108:$E$115),1)=MID(BU115,FIND("|",BU115)-1,1))*(RIGHT(($E$108:$E$115),LEN($E$108:$E$115)-FIND("|",$E$108:$E$115))&lt;&gt;RIGHT(BU115,LEN(BU115)-FIND("|",BU115))))*($D$14)+SUMIFS($D$13,$H$115,"&lt;&gt;0|-",$G115,LEFT(BU115,FIND("·",BU115)-1)),0)</f>
        <v>0</v>
      </c>
      <c r="BX115" s="141"/>
      <c r="BY115" s="133">
        <f t="array" ref="BY115">IFERROR(SUM(($G$108:$G$115=LEFT(BX115,FIND("·",BX115)-1))*(LEFT(($H$108:$H$115),1)=MID(BX115,FIND("|",BX115)-1,1))*(RIGHT(($H$108:$H$115),LEN($H$108:$H$115)-FIND("|",$H$108:$H$115))=RIGHT(BX115,LEN(BX115)-FIND("|",BX115)))*($D$15+$D$14))+SUM(($D$108:$D$115=LEFT(BX115,FIND("·",BX115)-1))*(LEFT(($E$108:$E$115),1)=MID(BX115,FIND("|",BX115)-1,1))*(RIGHT(($E$108:$E$115),LEN($E$108:$E$115)-FIND("|",$E$108:$E$115))=RIGHT(BX115,LEN(BX115)-FIND("|",BX115))))*($D$15+$D$14)+SUM((($G$108:$G$115)=LEFT(BX115,FIND("·",BX115)-1))*(LEFT(($H$108:$H$115),1)=MID(BX115,FIND("|",BX115)-1,1))*(RIGHT(($H$108:$H$115),LEN($H$108:$H$115)-FIND("|",$H$108:$H$115))&lt;&gt;RIGHT(BX115,LEN(BX115)-FIND("|",BX115))))*$D$14+SUM(($D$108:$D$115=LEFT(BX115,FIND("·",BX115)-1))*(LEFT(($E$108:$E$115),1)=MID(BX115,FIND("|",BX115)-1,1))*(RIGHT(($E$108:$E$115),LEN($E$108:$E$115)-FIND("|",$E$108:$E$115))&lt;&gt;RIGHT(BX115,LEN(BX115)-FIND("|",BX115))))*($D$14)+SUMIFS($D$13,$H$115,"&lt;&gt;0|-",$G115,LEFT(BX115,FIND("·",BX115)-1)),0)</f>
        <v>0</v>
      </c>
      <c r="CA115" s="141"/>
      <c r="CB115" s="133">
        <f t="array" ref="CB115">IFERROR(SUM(($G$108:$G$115=LEFT(CA115,FIND("·",CA115)-1))*(LEFT(($H$108:$H$115),1)=MID(CA115,FIND("|",CA115)-1,1))*(RIGHT(($H$108:$H$115),LEN($H$108:$H$115)-FIND("|",$H$108:$H$115))=RIGHT(CA115,LEN(CA115)-FIND("|",CA115)))*($D$15+$D$14))+SUM(($D$108:$D$115=LEFT(CA115,FIND("·",CA115)-1))*(LEFT(($E$108:$E$115),1)=MID(CA115,FIND("|",CA115)-1,1))*(RIGHT(($E$108:$E$115),LEN($E$108:$E$115)-FIND("|",$E$108:$E$115))=RIGHT(CA115,LEN(CA115)-FIND("|",CA115))))*($D$15+$D$14)+SUM((($G$108:$G$115)=LEFT(CA115,FIND("·",CA115)-1))*(LEFT(($H$108:$H$115),1)=MID(CA115,FIND("|",CA115)-1,1))*(RIGHT(($H$108:$H$115),LEN($H$108:$H$115)-FIND("|",$H$108:$H$115))&lt;&gt;RIGHT(CA115,LEN(CA115)-FIND("|",CA115))))*$D$14+SUM(($D$108:$D$115=LEFT(CA115,FIND("·",CA115)-1))*(LEFT(($E$108:$E$115),1)=MID(CA115,FIND("|",CA115)-1,1))*(RIGHT(($E$108:$E$115),LEN($E$108:$E$115)-FIND("|",$E$108:$E$115))&lt;&gt;RIGHT(CA115,LEN(CA115)-FIND("|",CA115))))*($D$14)+SUMIFS($D$13,$H$115,"&lt;&gt;0|-",$G115,LEFT(CA115,FIND("·",CA115)-1)),0)</f>
        <v>0</v>
      </c>
      <c r="CD115" s="141"/>
      <c r="CE115" s="133">
        <f t="array" ref="CE115">IFERROR(SUM(($G$108:$G$115=LEFT(CD115,FIND("·",CD115)-1))*(LEFT(($H$108:$H$115),1)=MID(CD115,FIND("|",CD115)-1,1))*(RIGHT(($H$108:$H$115),LEN($H$108:$H$115)-FIND("|",$H$108:$H$115))=RIGHT(CD115,LEN(CD115)-FIND("|",CD115)))*($D$15+$D$14))+SUM(($D$108:$D$115=LEFT(CD115,FIND("·",CD115)-1))*(LEFT(($E$108:$E$115),1)=MID(CD115,FIND("|",CD115)-1,1))*(RIGHT(($E$108:$E$115),LEN($E$108:$E$115)-FIND("|",$E$108:$E$115))=RIGHT(CD115,LEN(CD115)-FIND("|",CD115))))*($D$15+$D$14)+SUM((($G$108:$G$115)=LEFT(CD115,FIND("·",CD115)-1))*(LEFT(($H$108:$H$115),1)=MID(CD115,FIND("|",CD115)-1,1))*(RIGHT(($H$108:$H$115),LEN($H$108:$H$115)-FIND("|",$H$108:$H$115))&lt;&gt;RIGHT(CD115,LEN(CD115)-FIND("|",CD115))))*$D$14+SUM(($D$108:$D$115=LEFT(CD115,FIND("·",CD115)-1))*(LEFT(($E$108:$E$115),1)=MID(CD115,FIND("|",CD115)-1,1))*(RIGHT(($E$108:$E$115),LEN($E$108:$E$115)-FIND("|",$E$108:$E$115))&lt;&gt;RIGHT(CD115,LEN(CD115)-FIND("|",CD115))))*($D$14)+SUMIFS($D$13,$H$115,"&lt;&gt;0|-",$G115,LEFT(CD115,FIND("·",CD115)-1)),0)</f>
        <v>0</v>
      </c>
      <c r="CG115" s="141"/>
      <c r="CH115" s="133">
        <f t="array" ref="CH115">IFERROR(SUM(($G$108:$G$115=LEFT(CG115,FIND("·",CG115)-1))*(LEFT(($H$108:$H$115),1)=MID(CG115,FIND("|",CG115)-1,1))*(RIGHT(($H$108:$H$115),LEN($H$108:$H$115)-FIND("|",$H$108:$H$115))=RIGHT(CG115,LEN(CG115)-FIND("|",CG115)))*($D$15+$D$14))+SUM(($D$108:$D$115=LEFT(CG115,FIND("·",CG115)-1))*(LEFT(($E$108:$E$115),1)=MID(CG115,FIND("|",CG115)-1,1))*(RIGHT(($E$108:$E$115),LEN($E$108:$E$115)-FIND("|",$E$108:$E$115))=RIGHT(CG115,LEN(CG115)-FIND("|",CG115))))*($D$15+$D$14)+SUM((($G$108:$G$115)=LEFT(CG115,FIND("·",CG115)-1))*(LEFT(($H$108:$H$115),1)=MID(CG115,FIND("|",CG115)-1,1))*(RIGHT(($H$108:$H$115),LEN($H$108:$H$115)-FIND("|",$H$108:$H$115))&lt;&gt;RIGHT(CG115,LEN(CG115)-FIND("|",CG115))))*$D$14+SUM(($D$108:$D$115=LEFT(CG115,FIND("·",CG115)-1))*(LEFT(($E$108:$E$115),1)=MID(CG115,FIND("|",CG115)-1,1))*(RIGHT(($E$108:$E$115),LEN($E$108:$E$115)-FIND("|",$E$108:$E$115))&lt;&gt;RIGHT(CG115,LEN(CG115)-FIND("|",CG115))))*($D$14)+SUMIFS($D$13,$H$115,"&lt;&gt;0|-",$G115,LEFT(CG115,FIND("·",CG115)-1)),0)</f>
        <v>0</v>
      </c>
      <c r="CJ115" s="141"/>
      <c r="CK115" s="133">
        <f t="array" ref="CK115">IFERROR(SUM(($G$108:$G$115=LEFT(CJ115,FIND("·",CJ115)-1))*(LEFT(($H$108:$H$115),1)=MID(CJ115,FIND("|",CJ115)-1,1))*(RIGHT(($H$108:$H$115),LEN($H$108:$H$115)-FIND("|",$H$108:$H$115))=RIGHT(CJ115,LEN(CJ115)-FIND("|",CJ115)))*($D$15+$D$14))+SUM(($D$108:$D$115=LEFT(CJ115,FIND("·",CJ115)-1))*(LEFT(($E$108:$E$115),1)=MID(CJ115,FIND("|",CJ115)-1,1))*(RIGHT(($E$108:$E$115),LEN($E$108:$E$115)-FIND("|",$E$108:$E$115))=RIGHT(CJ115,LEN(CJ115)-FIND("|",CJ115))))*($D$15+$D$14)+SUM((($G$108:$G$115)=LEFT(CJ115,FIND("·",CJ115)-1))*(LEFT(($H$108:$H$115),1)=MID(CJ115,FIND("|",CJ115)-1,1))*(RIGHT(($H$108:$H$115),LEN($H$108:$H$115)-FIND("|",$H$108:$H$115))&lt;&gt;RIGHT(CJ115,LEN(CJ115)-FIND("|",CJ115))))*$D$14+SUM(($D$108:$D$115=LEFT(CJ115,FIND("·",CJ115)-1))*(LEFT(($E$108:$E$115),1)=MID(CJ115,FIND("|",CJ115)-1,1))*(RIGHT(($E$108:$E$115),LEN($E$108:$E$115)-FIND("|",$E$108:$E$115))&lt;&gt;RIGHT(CJ115,LEN(CJ115)-FIND("|",CJ115))))*($D$14)+SUMIFS($D$13,$H$115,"&lt;&gt;0|-",$G115,LEFT(CJ115,FIND("·",CJ115)-1)),0)</f>
        <v>0</v>
      </c>
      <c r="CM115" s="141"/>
      <c r="CN115" s="133">
        <f t="array" ref="CN115">IFERROR(SUM(($G$108:$G$115=LEFT(CM115,FIND("·",CM115)-1))*(LEFT(($H$108:$H$115),1)=MID(CM115,FIND("|",CM115)-1,1))*(RIGHT(($H$108:$H$115),LEN($H$108:$H$115)-FIND("|",$H$108:$H$115))=RIGHT(CM115,LEN(CM115)-FIND("|",CM115)))*($D$15+$D$14))+SUM(($D$108:$D$115=LEFT(CM115,FIND("·",CM115)-1))*(LEFT(($E$108:$E$115),1)=MID(CM115,FIND("|",CM115)-1,1))*(RIGHT(($E$108:$E$115),LEN($E$108:$E$115)-FIND("|",$E$108:$E$115))=RIGHT(CM115,LEN(CM115)-FIND("|",CM115))))*($D$15+$D$14)+SUM((($G$108:$G$115)=LEFT(CM115,FIND("·",CM115)-1))*(LEFT(($H$108:$H$115),1)=MID(CM115,FIND("|",CM115)-1,1))*(RIGHT(($H$108:$H$115),LEN($H$108:$H$115)-FIND("|",$H$108:$H$115))&lt;&gt;RIGHT(CM115,LEN(CM115)-FIND("|",CM115))))*$D$14+SUM(($D$108:$D$115=LEFT(CM115,FIND("·",CM115)-1))*(LEFT(($E$108:$E$115),1)=MID(CM115,FIND("|",CM115)-1,1))*(RIGHT(($E$108:$E$115),LEN($E$108:$E$115)-FIND("|",$E$108:$E$115))&lt;&gt;RIGHT(CM115,LEN(CM115)-FIND("|",CM115))))*($D$14)+SUMIFS($D$13,$H$115,"&lt;&gt;0|-",$G115,LEFT(CM115,FIND("·",CM115)-1)),0)</f>
        <v>0</v>
      </c>
      <c r="CP115" s="141"/>
      <c r="CQ115" s="133">
        <f t="array" ref="CQ115">IFERROR(SUM(($G$108:$G$115=LEFT(CP115,FIND("·",CP115)-1))*(LEFT(($H$108:$H$115),1)=MID(CP115,FIND("|",CP115)-1,1))*(RIGHT(($H$108:$H$115),LEN($H$108:$H$115)-FIND("|",$H$108:$H$115))=RIGHT(CP115,LEN(CP115)-FIND("|",CP115)))*($D$15+$D$14))+SUM(($D$108:$D$115=LEFT(CP115,FIND("·",CP115)-1))*(LEFT(($E$108:$E$115),1)=MID(CP115,FIND("|",CP115)-1,1))*(RIGHT(($E$108:$E$115),LEN($E$108:$E$115)-FIND("|",$E$108:$E$115))=RIGHT(CP115,LEN(CP115)-FIND("|",CP115))))*($D$15+$D$14)+SUM((($G$108:$G$115)=LEFT(CP115,FIND("·",CP115)-1))*(LEFT(($H$108:$H$115),1)=MID(CP115,FIND("|",CP115)-1,1))*(RIGHT(($H$108:$H$115),LEN($H$108:$H$115)-FIND("|",$H$108:$H$115))&lt;&gt;RIGHT(CP115,LEN(CP115)-FIND("|",CP115))))*$D$14+SUM(($D$108:$D$115=LEFT(CP115,FIND("·",CP115)-1))*(LEFT(($E$108:$E$115),1)=MID(CP115,FIND("|",CP115)-1,1))*(RIGHT(($E$108:$E$115),LEN($E$108:$E$115)-FIND("|",$E$108:$E$115))&lt;&gt;RIGHT(CP115,LEN(CP115)-FIND("|",CP115))))*($D$14)+SUMIFS($D$13,$H$115,"&lt;&gt;0|-",$G115,LEFT(CP115,FIND("·",CP115)-1)),0)</f>
        <v>0</v>
      </c>
      <c r="CS115" s="141"/>
      <c r="CT115" s="133">
        <f t="array" ref="CT115">IFERROR(SUM(($G$108:$G$115=LEFT(CS115,FIND("·",CS115)-1))*(LEFT(($H$108:$H$115),1)=MID(CS115,FIND("|",CS115)-1,1))*(RIGHT(($H$108:$H$115),LEN($H$108:$H$115)-FIND("|",$H$108:$H$115))=RIGHT(CS115,LEN(CS115)-FIND("|",CS115)))*($D$15+$D$14))+SUM(($D$108:$D$115=LEFT(CS115,FIND("·",CS115)-1))*(LEFT(($E$108:$E$115),1)=MID(CS115,FIND("|",CS115)-1,1))*(RIGHT(($E$108:$E$115),LEN($E$108:$E$115)-FIND("|",$E$108:$E$115))=RIGHT(CS115,LEN(CS115)-FIND("|",CS115))))*($D$15+$D$14)+SUM((($G$108:$G$115)=LEFT(CS115,FIND("·",CS115)-1))*(LEFT(($H$108:$H$115),1)=MID(CS115,FIND("|",CS115)-1,1))*(RIGHT(($H$108:$H$115),LEN($H$108:$H$115)-FIND("|",$H$108:$H$115))&lt;&gt;RIGHT(CS115,LEN(CS115)-FIND("|",CS115))))*$D$14+SUM(($D$108:$D$115=LEFT(CS115,FIND("·",CS115)-1))*(LEFT(($E$108:$E$115),1)=MID(CS115,FIND("|",CS115)-1,1))*(RIGHT(($E$108:$E$115),LEN($E$108:$E$115)-FIND("|",$E$108:$E$115))&lt;&gt;RIGHT(CS115,LEN(CS115)-FIND("|",CS115))))*($D$14)+SUMIFS($D$13,$H$115,"&lt;&gt;0|-",$G115,LEFT(CS115,FIND("·",CS115)-1)),0)</f>
        <v>0</v>
      </c>
      <c r="CV115" s="141"/>
      <c r="CW115" s="133">
        <f t="array" ref="CW115">IFERROR(SUM(($G$108:$G$115=LEFT(CV115,FIND("·",CV115)-1))*(LEFT(($H$108:$H$115),1)=MID(CV115,FIND("|",CV115)-1,1))*(RIGHT(($H$108:$H$115),LEN($H$108:$H$115)-FIND("|",$H$108:$H$115))=RIGHT(CV115,LEN(CV115)-FIND("|",CV115)))*($D$15+$D$14))+SUM(($D$108:$D$115=LEFT(CV115,FIND("·",CV115)-1))*(LEFT(($E$108:$E$115),1)=MID(CV115,FIND("|",CV115)-1,1))*(RIGHT(($E$108:$E$115),LEN($E$108:$E$115)-FIND("|",$E$108:$E$115))=RIGHT(CV115,LEN(CV115)-FIND("|",CV115))))*($D$15+$D$14)+SUM((($G$108:$G$115)=LEFT(CV115,FIND("·",CV115)-1))*(LEFT(($H$108:$H$115),1)=MID(CV115,FIND("|",CV115)-1,1))*(RIGHT(($H$108:$H$115),LEN($H$108:$H$115)-FIND("|",$H$108:$H$115))&lt;&gt;RIGHT(CV115,LEN(CV115)-FIND("|",CV115))))*$D$14+SUM(($D$108:$D$115=LEFT(CV115,FIND("·",CV115)-1))*(LEFT(($E$108:$E$115),1)=MID(CV115,FIND("|",CV115)-1,1))*(RIGHT(($E$108:$E$115),LEN($E$108:$E$115)-FIND("|",$E$108:$E$115))&lt;&gt;RIGHT(CV115,LEN(CV115)-FIND("|",CV115))))*($D$14)+SUMIFS($D$13,$H$115,"&lt;&gt;0|-",$G115,LEFT(CV115,FIND("·",CV115)-1)),0)</f>
        <v>0</v>
      </c>
      <c r="CY115" s="141"/>
      <c r="CZ115" s="133">
        <f t="array" ref="CZ115">IFERROR(SUM(($G$108:$G$115=LEFT(CY115,FIND("·",CY115)-1))*(LEFT(($H$108:$H$115),1)=MID(CY115,FIND("|",CY115)-1,1))*(RIGHT(($H$108:$H$115),LEN($H$108:$H$115)-FIND("|",$H$108:$H$115))=RIGHT(CY115,LEN(CY115)-FIND("|",CY115)))*($D$15+$D$14))+SUM(($D$108:$D$115=LEFT(CY115,FIND("·",CY115)-1))*(LEFT(($E$108:$E$115),1)=MID(CY115,FIND("|",CY115)-1,1))*(RIGHT(($E$108:$E$115),LEN($E$108:$E$115)-FIND("|",$E$108:$E$115))=RIGHT(CY115,LEN(CY115)-FIND("|",CY115))))*($D$15+$D$14)+SUM((($G$108:$G$115)=LEFT(CY115,FIND("·",CY115)-1))*(LEFT(($H$108:$H$115),1)=MID(CY115,FIND("|",CY115)-1,1))*(RIGHT(($H$108:$H$115),LEN($H$108:$H$115)-FIND("|",$H$108:$H$115))&lt;&gt;RIGHT(CY115,LEN(CY115)-FIND("|",CY115))))*$D$14+SUM(($D$108:$D$115=LEFT(CY115,FIND("·",CY115)-1))*(LEFT(($E$108:$E$115),1)=MID(CY115,FIND("|",CY115)-1,1))*(RIGHT(($E$108:$E$115),LEN($E$108:$E$115)-FIND("|",$E$108:$E$115))&lt;&gt;RIGHT(CY115,LEN(CY115)-FIND("|",CY115))))*($D$14)+SUMIFS($D$13,$H$115,"&lt;&gt;0|-",$G115,LEFT(CY115,FIND("·",CY115)-1)),0)</f>
        <v>0</v>
      </c>
      <c r="DB115" s="141"/>
      <c r="DC115" s="133">
        <f t="array" ref="DC115">IFERROR(SUM(($G$108:$G$115=LEFT(DB115,FIND("·",DB115)-1))*(LEFT(($H$108:$H$115),1)=MID(DB115,FIND("|",DB115)-1,1))*(RIGHT(($H$108:$H$115),LEN($H$108:$H$115)-FIND("|",$H$108:$H$115))=RIGHT(DB115,LEN(DB115)-FIND("|",DB115)))*($D$15+$D$14))+SUM(($D$108:$D$115=LEFT(DB115,FIND("·",DB115)-1))*(LEFT(($E$108:$E$115),1)=MID(DB115,FIND("|",DB115)-1,1))*(RIGHT(($E$108:$E$115),LEN($E$108:$E$115)-FIND("|",$E$108:$E$115))=RIGHT(DB115,LEN(DB115)-FIND("|",DB115))))*($D$15+$D$14)+SUM((($G$108:$G$115)=LEFT(DB115,FIND("·",DB115)-1))*(LEFT(($H$108:$H$115),1)=MID(DB115,FIND("|",DB115)-1,1))*(RIGHT(($H$108:$H$115),LEN($H$108:$H$115)-FIND("|",$H$108:$H$115))&lt;&gt;RIGHT(DB115,LEN(DB115)-FIND("|",DB115))))*$D$14+SUM(($D$108:$D$115=LEFT(DB115,FIND("·",DB115)-1))*(LEFT(($E$108:$E$115),1)=MID(DB115,FIND("|",DB115)-1,1))*(RIGHT(($E$108:$E$115),LEN($E$108:$E$115)-FIND("|",$E$108:$E$115))&lt;&gt;RIGHT(DB115,LEN(DB115)-FIND("|",DB115))))*($D$14)+SUMIFS($D$13,$H$115,"&lt;&gt;0|-",$G115,LEFT(DB115,FIND("·",DB115)-1)),0)</f>
        <v>0</v>
      </c>
      <c r="DE115" s="141"/>
      <c r="DF115" s="133">
        <f t="array" ref="DF115">IFERROR(SUM(($G$108:$G$115=LEFT(DE115,FIND("·",DE115)-1))*(LEFT(($H$108:$H$115),1)=MID(DE115,FIND("|",DE115)-1,1))*(RIGHT(($H$108:$H$115),LEN($H$108:$H$115)-FIND("|",$H$108:$H$115))=RIGHT(DE115,LEN(DE115)-FIND("|",DE115)))*($D$15+$D$14))+SUM(($D$108:$D$115=LEFT(DE115,FIND("·",DE115)-1))*(LEFT(($E$108:$E$115),1)=MID(DE115,FIND("|",DE115)-1,1))*(RIGHT(($E$108:$E$115),LEN($E$108:$E$115)-FIND("|",$E$108:$E$115))=RIGHT(DE115,LEN(DE115)-FIND("|",DE115))))*($D$15+$D$14)+SUM((($G$108:$G$115)=LEFT(DE115,FIND("·",DE115)-1))*(LEFT(($H$108:$H$115),1)=MID(DE115,FIND("|",DE115)-1,1))*(RIGHT(($H$108:$H$115),LEN($H$108:$H$115)-FIND("|",$H$108:$H$115))&lt;&gt;RIGHT(DE115,LEN(DE115)-FIND("|",DE115))))*$D$14+SUM(($D$108:$D$115=LEFT(DE115,FIND("·",DE115)-1))*(LEFT(($E$108:$E$115),1)=MID(DE115,FIND("|",DE115)-1,1))*(RIGHT(($E$108:$E$115),LEN($E$108:$E$115)-FIND("|",$E$108:$E$115))&lt;&gt;RIGHT(DE115,LEN(DE115)-FIND("|",DE115))))*($D$14)+SUMIFS($D$13,$H$115,"&lt;&gt;0|-",$G115,LEFT(DE115,FIND("·",DE115)-1)),0)</f>
        <v>0</v>
      </c>
      <c r="DH115" s="141"/>
      <c r="DI115" s="133">
        <f t="array" ref="DI115">IFERROR(SUM(($G$108:$G$115=LEFT(DH115,FIND("·",DH115)-1))*(LEFT(($H$108:$H$115),1)=MID(DH115,FIND("|",DH115)-1,1))*(RIGHT(($H$108:$H$115),LEN($H$108:$H$115)-FIND("|",$H$108:$H$115))=RIGHT(DH115,LEN(DH115)-FIND("|",DH115)))*($D$15+$D$14))+SUM(($D$108:$D$115=LEFT(DH115,FIND("·",DH115)-1))*(LEFT(($E$108:$E$115),1)=MID(DH115,FIND("|",DH115)-1,1))*(RIGHT(($E$108:$E$115),LEN($E$108:$E$115)-FIND("|",$E$108:$E$115))=RIGHT(DH115,LEN(DH115)-FIND("|",DH115))))*($D$15+$D$14)+SUM((($G$108:$G$115)=LEFT(DH115,FIND("·",DH115)-1))*(LEFT(($H$108:$H$115),1)=MID(DH115,FIND("|",DH115)-1,1))*(RIGHT(($H$108:$H$115),LEN($H$108:$H$115)-FIND("|",$H$108:$H$115))&lt;&gt;RIGHT(DH115,LEN(DH115)-FIND("|",DH115))))*$D$14+SUM(($D$108:$D$115=LEFT(DH115,FIND("·",DH115)-1))*(LEFT(($E$108:$E$115),1)=MID(DH115,FIND("|",DH115)-1,1))*(RIGHT(($E$108:$E$115),LEN($E$108:$E$115)-FIND("|",$E$108:$E$115))&lt;&gt;RIGHT(DH115,LEN(DH115)-FIND("|",DH115))))*($D$14)+SUMIFS($D$13,$H$115,"&lt;&gt;0|-",$G115,LEFT(DH115,FIND("·",DH115)-1)),0)</f>
        <v>0</v>
      </c>
      <c r="DK115" s="141"/>
      <c r="DL115" s="133">
        <f t="array" ref="DL115">IFERROR(SUM(($G$108:$G$115=LEFT(DK115,FIND("·",DK115)-1))*(LEFT(($H$108:$H$115),1)=MID(DK115,FIND("|",DK115)-1,1))*(RIGHT(($H$108:$H$115),LEN($H$108:$H$115)-FIND("|",$H$108:$H$115))=RIGHT(DK115,LEN(DK115)-FIND("|",DK115)))*($D$15+$D$14))+SUM(($D$108:$D$115=LEFT(DK115,FIND("·",DK115)-1))*(LEFT(($E$108:$E$115),1)=MID(DK115,FIND("|",DK115)-1,1))*(RIGHT(($E$108:$E$115),LEN($E$108:$E$115)-FIND("|",$E$108:$E$115))=RIGHT(DK115,LEN(DK115)-FIND("|",DK115))))*($D$15+$D$14)+SUM((($G$108:$G$115)=LEFT(DK115,FIND("·",DK115)-1))*(LEFT(($H$108:$H$115),1)=MID(DK115,FIND("|",DK115)-1,1))*(RIGHT(($H$108:$H$115),LEN($H$108:$H$115)-FIND("|",$H$108:$H$115))&lt;&gt;RIGHT(DK115,LEN(DK115)-FIND("|",DK115))))*$D$14+SUM(($D$108:$D$115=LEFT(DK115,FIND("·",DK115)-1))*(LEFT(($E$108:$E$115),1)=MID(DK115,FIND("|",DK115)-1,1))*(RIGHT(($E$108:$E$115),LEN($E$108:$E$115)-FIND("|",$E$108:$E$115))&lt;&gt;RIGHT(DK115,LEN(DK115)-FIND("|",DK115))))*($D$14)+SUMIFS($D$13,$H$115,"&lt;&gt;0|-",$G115,LEFT(DK115,FIND("·",DK115)-1)),0)</f>
        <v>0</v>
      </c>
      <c r="DN115" s="141"/>
      <c r="DO115" s="133">
        <f t="array" ref="DO115">IFERROR(SUM(($G$108:$G$115=LEFT(DN115,FIND("·",DN115)-1))*(LEFT(($H$108:$H$115),1)=MID(DN115,FIND("|",DN115)-1,1))*(RIGHT(($H$108:$H$115),LEN($H$108:$H$115)-FIND("|",$H$108:$H$115))=RIGHT(DN115,LEN(DN115)-FIND("|",DN115)))*($D$15+$D$14))+SUM(($D$108:$D$115=LEFT(DN115,FIND("·",DN115)-1))*(LEFT(($E$108:$E$115),1)=MID(DN115,FIND("|",DN115)-1,1))*(RIGHT(($E$108:$E$115),LEN($E$108:$E$115)-FIND("|",$E$108:$E$115))=RIGHT(DN115,LEN(DN115)-FIND("|",DN115))))*($D$15+$D$14)+SUM((($G$108:$G$115)=LEFT(DN115,FIND("·",DN115)-1))*(LEFT(($H$108:$H$115),1)=MID(DN115,FIND("|",DN115)-1,1))*(RIGHT(($H$108:$H$115),LEN($H$108:$H$115)-FIND("|",$H$108:$H$115))&lt;&gt;RIGHT(DN115,LEN(DN115)-FIND("|",DN115))))*$D$14+SUM(($D$108:$D$115=LEFT(DN115,FIND("·",DN115)-1))*(LEFT(($E$108:$E$115),1)=MID(DN115,FIND("|",DN115)-1,1))*(RIGHT(($E$108:$E$115),LEN($E$108:$E$115)-FIND("|",$E$108:$E$115))&lt;&gt;RIGHT(DN115,LEN(DN115)-FIND("|",DN115))))*($D$14)+SUMIFS($D$13,$H$115,"&lt;&gt;0|-",$G115,LEFT(DN115,FIND("·",DN115)-1)),0)</f>
        <v>0</v>
      </c>
      <c r="DQ115" s="141"/>
      <c r="DR115" s="133">
        <f t="array" ref="DR115">IFERROR(SUM(($G$108:$G$115=LEFT(DQ115,FIND("·",DQ115)-1))*(LEFT(($H$108:$H$115),1)=MID(DQ115,FIND("|",DQ115)-1,1))*(RIGHT(($H$108:$H$115),LEN($H$108:$H$115)-FIND("|",$H$108:$H$115))=RIGHT(DQ115,LEN(DQ115)-FIND("|",DQ115)))*($D$15+$D$14))+SUM(($D$108:$D$115=LEFT(DQ115,FIND("·",DQ115)-1))*(LEFT(($E$108:$E$115),1)=MID(DQ115,FIND("|",DQ115)-1,1))*(RIGHT(($E$108:$E$115),LEN($E$108:$E$115)-FIND("|",$E$108:$E$115))=RIGHT(DQ115,LEN(DQ115)-FIND("|",DQ115))))*($D$15+$D$14)+SUM((($G$108:$G$115)=LEFT(DQ115,FIND("·",DQ115)-1))*(LEFT(($H$108:$H$115),1)=MID(DQ115,FIND("|",DQ115)-1,1))*(RIGHT(($H$108:$H$115),LEN($H$108:$H$115)-FIND("|",$H$108:$H$115))&lt;&gt;RIGHT(DQ115,LEN(DQ115)-FIND("|",DQ115))))*$D$14+SUM(($D$108:$D$115=LEFT(DQ115,FIND("·",DQ115)-1))*(LEFT(($E$108:$E$115),1)=MID(DQ115,FIND("|",DQ115)-1,1))*(RIGHT(($E$108:$E$115),LEN($E$108:$E$115)-FIND("|",$E$108:$E$115))&lt;&gt;RIGHT(DQ115,LEN(DQ115)-FIND("|",DQ115))))*($D$14)+SUMIFS($D$13,$H$115,"&lt;&gt;0|-",$G115,LEFT(DQ115,FIND("·",DQ115)-1)),0)</f>
        <v>0</v>
      </c>
      <c r="DT115" s="141"/>
      <c r="DU115" s="133">
        <f t="array" ref="DU115">IFERROR(SUM(($G$108:$G$115=LEFT(DT115,FIND("·",DT115)-1))*(LEFT(($H$108:$H$115),1)=MID(DT115,FIND("|",DT115)-1,1))*(RIGHT(($H$108:$H$115),LEN($H$108:$H$115)-FIND("|",$H$108:$H$115))=RIGHT(DT115,LEN(DT115)-FIND("|",DT115)))*($D$15+$D$14))+SUM(($D$108:$D$115=LEFT(DT115,FIND("·",DT115)-1))*(LEFT(($E$108:$E$115),1)=MID(DT115,FIND("|",DT115)-1,1))*(RIGHT(($E$108:$E$115),LEN($E$108:$E$115)-FIND("|",$E$108:$E$115))=RIGHT(DT115,LEN(DT115)-FIND("|",DT115))))*($D$15+$D$14)+SUM((($G$108:$G$115)=LEFT(DT115,FIND("·",DT115)-1))*(LEFT(($H$108:$H$115),1)=MID(DT115,FIND("|",DT115)-1,1))*(RIGHT(($H$108:$H$115),LEN($H$108:$H$115)-FIND("|",$H$108:$H$115))&lt;&gt;RIGHT(DT115,LEN(DT115)-FIND("|",DT115))))*$D$14+SUM(($D$108:$D$115=LEFT(DT115,FIND("·",DT115)-1))*(LEFT(($E$108:$E$115),1)=MID(DT115,FIND("|",DT115)-1,1))*(RIGHT(($E$108:$E$115),LEN($E$108:$E$115)-FIND("|",$E$108:$E$115))&lt;&gt;RIGHT(DT115,LEN(DT115)-FIND("|",DT115))))*($D$14)+SUMIFS($D$13,$H$115,"&lt;&gt;0|-",$G115,LEFT(DT115,FIND("·",DT115)-1)),0)</f>
        <v>0</v>
      </c>
      <c r="DW115" s="141"/>
      <c r="DX115" s="133">
        <f t="array" ref="DX115">IFERROR(SUM(($G$108:$G$115=LEFT(DW115,FIND("·",DW115)-1))*(LEFT(($H$108:$H$115),1)=MID(DW115,FIND("|",DW115)-1,1))*(RIGHT(($H$108:$H$115),LEN($H$108:$H$115)-FIND("|",$H$108:$H$115))=RIGHT(DW115,LEN(DW115)-FIND("|",DW115)))*($D$15+$D$14))+SUM(($D$108:$D$115=LEFT(DW115,FIND("·",DW115)-1))*(LEFT(($E$108:$E$115),1)=MID(DW115,FIND("|",DW115)-1,1))*(RIGHT(($E$108:$E$115),LEN($E$108:$E$115)-FIND("|",$E$108:$E$115))=RIGHT(DW115,LEN(DW115)-FIND("|",DW115))))*($D$15+$D$14)+SUM((($G$108:$G$115)=LEFT(DW115,FIND("·",DW115)-1))*(LEFT(($H$108:$H$115),1)=MID(DW115,FIND("|",DW115)-1,1))*(RIGHT(($H$108:$H$115),LEN($H$108:$H$115)-FIND("|",$H$108:$H$115))&lt;&gt;RIGHT(DW115,LEN(DW115)-FIND("|",DW115))))*$D$14+SUM(($D$108:$D$115=LEFT(DW115,FIND("·",DW115)-1))*(LEFT(($E$108:$E$115),1)=MID(DW115,FIND("|",DW115)-1,1))*(RIGHT(($E$108:$E$115),LEN($E$108:$E$115)-FIND("|",$E$108:$E$115))&lt;&gt;RIGHT(DW115,LEN(DW115)-FIND("|",DW115))))*($D$14)+SUMIFS($D$13,$H$115,"&lt;&gt;0|-",$G115,LEFT(DW115,FIND("·",DW115)-1)),0)</f>
        <v>0</v>
      </c>
      <c r="DZ115" s="141"/>
      <c r="EA115" s="133">
        <f t="array" ref="EA115">IFERROR(SUM(($G$108:$G$115=LEFT(DZ115,FIND("·",DZ115)-1))*(LEFT(($H$108:$H$115),1)=MID(DZ115,FIND("|",DZ115)-1,1))*(RIGHT(($H$108:$H$115),LEN($H$108:$H$115)-FIND("|",$H$108:$H$115))=RIGHT(DZ115,LEN(DZ115)-FIND("|",DZ115)))*($D$15+$D$14))+SUM(($D$108:$D$115=LEFT(DZ115,FIND("·",DZ115)-1))*(LEFT(($E$108:$E$115),1)=MID(DZ115,FIND("|",DZ115)-1,1))*(RIGHT(($E$108:$E$115),LEN($E$108:$E$115)-FIND("|",$E$108:$E$115))=RIGHT(DZ115,LEN(DZ115)-FIND("|",DZ115))))*($D$15+$D$14)+SUM((($G$108:$G$115)=LEFT(DZ115,FIND("·",DZ115)-1))*(LEFT(($H$108:$H$115),1)=MID(DZ115,FIND("|",DZ115)-1,1))*(RIGHT(($H$108:$H$115),LEN($H$108:$H$115)-FIND("|",$H$108:$H$115))&lt;&gt;RIGHT(DZ115,LEN(DZ115)-FIND("|",DZ115))))*$D$14+SUM(($D$108:$D$115=LEFT(DZ115,FIND("·",DZ115)-1))*(LEFT(($E$108:$E$115),1)=MID(DZ115,FIND("|",DZ115)-1,1))*(RIGHT(($E$108:$E$115),LEN($E$108:$E$115)-FIND("|",$E$108:$E$115))&lt;&gt;RIGHT(DZ115,LEN(DZ115)-FIND("|",DZ115))))*($D$14)+SUMIFS($D$13,$H$115,"&lt;&gt;0|-",$G115,LEFT(DZ115,FIND("·",DZ115)-1)),0)</f>
        <v>0</v>
      </c>
      <c r="EC115" s="141"/>
      <c r="ED115" s="133">
        <f t="array" ref="ED115">IFERROR(SUM(($G$108:$G$115=LEFT(EC115,FIND("·",EC115)-1))*(LEFT(($H$108:$H$115),1)=MID(EC115,FIND("|",EC115)-1,1))*(RIGHT(($H$108:$H$115),LEN($H$108:$H$115)-FIND("|",$H$108:$H$115))=RIGHT(EC115,LEN(EC115)-FIND("|",EC115)))*($D$15+$D$14))+SUM(($D$108:$D$115=LEFT(EC115,FIND("·",EC115)-1))*(LEFT(($E$108:$E$115),1)=MID(EC115,FIND("|",EC115)-1,1))*(RIGHT(($E$108:$E$115),LEN($E$108:$E$115)-FIND("|",$E$108:$E$115))=RIGHT(EC115,LEN(EC115)-FIND("|",EC115))))*($D$15+$D$14)+SUM((($G$108:$G$115)=LEFT(EC115,FIND("·",EC115)-1))*(LEFT(($H$108:$H$115),1)=MID(EC115,FIND("|",EC115)-1,1))*(RIGHT(($H$108:$H$115),LEN($H$108:$H$115)-FIND("|",$H$108:$H$115))&lt;&gt;RIGHT(EC115,LEN(EC115)-FIND("|",EC115))))*$D$14+SUM(($D$108:$D$115=LEFT(EC115,FIND("·",EC115)-1))*(LEFT(($E$108:$E$115),1)=MID(EC115,FIND("|",EC115)-1,1))*(RIGHT(($E$108:$E$115),LEN($E$108:$E$115)-FIND("|",$E$108:$E$115))&lt;&gt;RIGHT(EC115,LEN(EC115)-FIND("|",EC115))))*($D$14)+SUMIFS($D$13,$H$115,"&lt;&gt;0|-",$G115,LEFT(EC115,FIND("·",EC115)-1)),0)</f>
        <v>0</v>
      </c>
      <c r="EF115" s="141"/>
      <c r="EG115" s="133">
        <f t="array" ref="EG115">IFERROR(SUM(($G$108:$G$115=LEFT(EF115,FIND("·",EF115)-1))*(LEFT(($H$108:$H$115),1)=MID(EF115,FIND("|",EF115)-1,1))*(RIGHT(($H$108:$H$115),LEN($H$108:$H$115)-FIND("|",$H$108:$H$115))=RIGHT(EF115,LEN(EF115)-FIND("|",EF115)))*($D$15+$D$14))+SUM(($D$108:$D$115=LEFT(EF115,FIND("·",EF115)-1))*(LEFT(($E$108:$E$115),1)=MID(EF115,FIND("|",EF115)-1,1))*(RIGHT(($E$108:$E$115),LEN($E$108:$E$115)-FIND("|",$E$108:$E$115))=RIGHT(EF115,LEN(EF115)-FIND("|",EF115))))*($D$15+$D$14)+SUM((($G$108:$G$115)=LEFT(EF115,FIND("·",EF115)-1))*(LEFT(($H$108:$H$115),1)=MID(EF115,FIND("|",EF115)-1,1))*(RIGHT(($H$108:$H$115),LEN($H$108:$H$115)-FIND("|",$H$108:$H$115))&lt;&gt;RIGHT(EF115,LEN(EF115)-FIND("|",EF115))))*$D$14+SUM(($D$108:$D$115=LEFT(EF115,FIND("·",EF115)-1))*(LEFT(($E$108:$E$115),1)=MID(EF115,FIND("|",EF115)-1,1))*(RIGHT(($E$108:$E$115),LEN($E$108:$E$115)-FIND("|",$E$108:$E$115))&lt;&gt;RIGHT(EF115,LEN(EF115)-FIND("|",EF115))))*($D$14)+SUMIFS($D$13,$H$115,"&lt;&gt;0|-",$G115,LEFT(EF115,FIND("·",EF115)-1)),0)</f>
        <v>0</v>
      </c>
      <c r="EI115" s="141"/>
      <c r="EJ115" s="133">
        <f t="array" ref="EJ115">IFERROR(SUM(($G$108:$G$115=LEFT(EI115,FIND("·",EI115)-1))*(LEFT(($H$108:$H$115),1)=MID(EI115,FIND("|",EI115)-1,1))*(RIGHT(($H$108:$H$115),LEN($H$108:$H$115)-FIND("|",$H$108:$H$115))=RIGHT(EI115,LEN(EI115)-FIND("|",EI115)))*($D$15+$D$14))+SUM(($D$108:$D$115=LEFT(EI115,FIND("·",EI115)-1))*(LEFT(($E$108:$E$115),1)=MID(EI115,FIND("|",EI115)-1,1))*(RIGHT(($E$108:$E$115),LEN($E$108:$E$115)-FIND("|",$E$108:$E$115))=RIGHT(EI115,LEN(EI115)-FIND("|",EI115))))*($D$15+$D$14)+SUM((($G$108:$G$115)=LEFT(EI115,FIND("·",EI115)-1))*(LEFT(($H$108:$H$115),1)=MID(EI115,FIND("|",EI115)-1,1))*(RIGHT(($H$108:$H$115),LEN($H$108:$H$115)-FIND("|",$H$108:$H$115))&lt;&gt;RIGHT(EI115,LEN(EI115)-FIND("|",EI115))))*$D$14+SUM(($D$108:$D$115=LEFT(EI115,FIND("·",EI115)-1))*(LEFT(($E$108:$E$115),1)=MID(EI115,FIND("|",EI115)-1,1))*(RIGHT(($E$108:$E$115),LEN($E$108:$E$115)-FIND("|",$E$108:$E$115))&lt;&gt;RIGHT(EI115,LEN(EI115)-FIND("|",EI115))))*($D$14)+SUMIFS($D$13,$H$115,"&lt;&gt;0|-",$G115,LEFT(EI115,FIND("·",EI115)-1)),0)</f>
        <v>0</v>
      </c>
      <c r="EL115" s="141"/>
      <c r="EM115" s="133">
        <f t="array" ref="EM115">IFERROR(SUM(($G$108:$G$115=LEFT(EL115,FIND("·",EL115)-1))*(LEFT(($H$108:$H$115),1)=MID(EL115,FIND("|",EL115)-1,1))*(RIGHT(($H$108:$H$115),LEN($H$108:$H$115)-FIND("|",$H$108:$H$115))=RIGHT(EL115,LEN(EL115)-FIND("|",EL115)))*($D$15+$D$14))+SUM(($D$108:$D$115=LEFT(EL115,FIND("·",EL115)-1))*(LEFT(($E$108:$E$115),1)=MID(EL115,FIND("|",EL115)-1,1))*(RIGHT(($E$108:$E$115),LEN($E$108:$E$115)-FIND("|",$E$108:$E$115))=RIGHT(EL115,LEN(EL115)-FIND("|",EL115))))*($D$15+$D$14)+SUM((($G$108:$G$115)=LEFT(EL115,FIND("·",EL115)-1))*(LEFT(($H$108:$H$115),1)=MID(EL115,FIND("|",EL115)-1,1))*(RIGHT(($H$108:$H$115),LEN($H$108:$H$115)-FIND("|",$H$108:$H$115))&lt;&gt;RIGHT(EL115,LEN(EL115)-FIND("|",EL115))))*$D$14+SUM(($D$108:$D$115=LEFT(EL115,FIND("·",EL115)-1))*(LEFT(($E$108:$E$115),1)=MID(EL115,FIND("|",EL115)-1,1))*(RIGHT(($E$108:$E$115),LEN($E$108:$E$115)-FIND("|",$E$108:$E$115))&lt;&gt;RIGHT(EL115,LEN(EL115)-FIND("|",EL115))))*($D$14)+SUMIFS($D$13,$H$115,"&lt;&gt;0|-",$G115,LEFT(EL115,FIND("·",EL115)-1)),0)</f>
        <v>0</v>
      </c>
      <c r="EO115" s="141"/>
      <c r="EP115" s="133">
        <f t="array" ref="EP115">IFERROR(SUM(($G$108:$G$115=LEFT(EO115,FIND("·",EO115)-1))*(LEFT(($H$108:$H$115),1)=MID(EO115,FIND("|",EO115)-1,1))*(RIGHT(($H$108:$H$115),LEN($H$108:$H$115)-FIND("|",$H$108:$H$115))=RIGHT(EO115,LEN(EO115)-FIND("|",EO115)))*($D$15+$D$14))+SUM(($D$108:$D$115=LEFT(EO115,FIND("·",EO115)-1))*(LEFT(($E$108:$E$115),1)=MID(EO115,FIND("|",EO115)-1,1))*(RIGHT(($E$108:$E$115),LEN($E$108:$E$115)-FIND("|",$E$108:$E$115))=RIGHT(EO115,LEN(EO115)-FIND("|",EO115))))*($D$15+$D$14)+SUM((($G$108:$G$115)=LEFT(EO115,FIND("·",EO115)-1))*(LEFT(($H$108:$H$115),1)=MID(EO115,FIND("|",EO115)-1,1))*(RIGHT(($H$108:$H$115),LEN($H$108:$H$115)-FIND("|",$H$108:$H$115))&lt;&gt;RIGHT(EO115,LEN(EO115)-FIND("|",EO115))))*$D$14+SUM(($D$108:$D$115=LEFT(EO115,FIND("·",EO115)-1))*(LEFT(($E$108:$E$115),1)=MID(EO115,FIND("|",EO115)-1,1))*(RIGHT(($E$108:$E$115),LEN($E$108:$E$115)-FIND("|",$E$108:$E$115))&lt;&gt;RIGHT(EO115,LEN(EO115)-FIND("|",EO115))))*($D$14)+SUMIFS($D$13,$H$115,"&lt;&gt;0|-",$G115,LEFT(EO115,FIND("·",EO115)-1)),0)</f>
        <v>0</v>
      </c>
      <c r="ER115" s="141"/>
      <c r="ES115" s="133">
        <f t="array" ref="ES115">IFERROR(SUM(($G$108:$G$115=LEFT(ER115,FIND("·",ER115)-1))*(LEFT(($H$108:$H$115),1)=MID(ER115,FIND("|",ER115)-1,1))*(RIGHT(($H$108:$H$115),LEN($H$108:$H$115)-FIND("|",$H$108:$H$115))=RIGHT(ER115,LEN(ER115)-FIND("|",ER115)))*($D$15+$D$14))+SUM(($D$108:$D$115=LEFT(ER115,FIND("·",ER115)-1))*(LEFT(($E$108:$E$115),1)=MID(ER115,FIND("|",ER115)-1,1))*(RIGHT(($E$108:$E$115),LEN($E$108:$E$115)-FIND("|",$E$108:$E$115))=RIGHT(ER115,LEN(ER115)-FIND("|",ER115))))*($D$15+$D$14)+SUM((($G$108:$G$115)=LEFT(ER115,FIND("·",ER115)-1))*(LEFT(($H$108:$H$115),1)=MID(ER115,FIND("|",ER115)-1,1))*(RIGHT(($H$108:$H$115),LEN($H$108:$H$115)-FIND("|",$H$108:$H$115))&lt;&gt;RIGHT(ER115,LEN(ER115)-FIND("|",ER115))))*$D$14+SUM(($D$108:$D$115=LEFT(ER115,FIND("·",ER115)-1))*(LEFT(($E$108:$E$115),1)=MID(ER115,FIND("|",ER115)-1,1))*(RIGHT(($E$108:$E$115),LEN($E$108:$E$115)-FIND("|",$E$108:$E$115))&lt;&gt;RIGHT(ER115,LEN(ER115)-FIND("|",ER115))))*($D$14)+SUMIFS($D$13,$H$115,"&lt;&gt;0|-",$G115,LEFT(ER115,FIND("·",ER115)-1)),0)</f>
        <v>0</v>
      </c>
      <c r="EU115" s="141"/>
      <c r="EV115" s="133">
        <f t="array" ref="EV115">IFERROR(SUM(($G$108:$G$115=LEFT(EU115,FIND("·",EU115)-1))*(LEFT(($H$108:$H$115),1)=MID(EU115,FIND("|",EU115)-1,1))*(RIGHT(($H$108:$H$115),LEN($H$108:$H$115)-FIND("|",$H$108:$H$115))=RIGHT(EU115,LEN(EU115)-FIND("|",EU115)))*($D$15+$D$14))+SUM(($D$108:$D$115=LEFT(EU115,FIND("·",EU115)-1))*(LEFT(($E$108:$E$115),1)=MID(EU115,FIND("|",EU115)-1,1))*(RIGHT(($E$108:$E$115),LEN($E$108:$E$115)-FIND("|",$E$108:$E$115))=RIGHT(EU115,LEN(EU115)-FIND("|",EU115))))*($D$15+$D$14)+SUM((($G$108:$G$115)=LEFT(EU115,FIND("·",EU115)-1))*(LEFT(($H$108:$H$115),1)=MID(EU115,FIND("|",EU115)-1,1))*(RIGHT(($H$108:$H$115),LEN($H$108:$H$115)-FIND("|",$H$108:$H$115))&lt;&gt;RIGHT(EU115,LEN(EU115)-FIND("|",EU115))))*$D$14+SUM(($D$108:$D$115=LEFT(EU115,FIND("·",EU115)-1))*(LEFT(($E$108:$E$115),1)=MID(EU115,FIND("|",EU115)-1,1))*(RIGHT(($E$108:$E$115),LEN($E$108:$E$115)-FIND("|",$E$108:$E$115))&lt;&gt;RIGHT(EU115,LEN(EU115)-FIND("|",EU115))))*($D$14)+SUMIFS($D$13,$H$115,"&lt;&gt;0|-",$G115,LEFT(EU115,FIND("·",EU115)-1)),0)</f>
        <v>0</v>
      </c>
      <c r="EX115" s="141"/>
      <c r="EY115" s="133">
        <f t="array" ref="EY115">IFERROR(SUM(($G$108:$G$115=LEFT(EX115,FIND("·",EX115)-1))*(LEFT(($H$108:$H$115),1)=MID(EX115,FIND("|",EX115)-1,1))*(RIGHT(($H$108:$H$115),LEN($H$108:$H$115)-FIND("|",$H$108:$H$115))=RIGHT(EX115,LEN(EX115)-FIND("|",EX115)))*($D$15+$D$14))+SUM(($D$108:$D$115=LEFT(EX115,FIND("·",EX115)-1))*(LEFT(($E$108:$E$115),1)=MID(EX115,FIND("|",EX115)-1,1))*(RIGHT(($E$108:$E$115),LEN($E$108:$E$115)-FIND("|",$E$108:$E$115))=RIGHT(EX115,LEN(EX115)-FIND("|",EX115))))*($D$15+$D$14)+SUM((($G$108:$G$115)=LEFT(EX115,FIND("·",EX115)-1))*(LEFT(($H$108:$H$115),1)=MID(EX115,FIND("|",EX115)-1,1))*(RIGHT(($H$108:$H$115),LEN($H$108:$H$115)-FIND("|",$H$108:$H$115))&lt;&gt;RIGHT(EX115,LEN(EX115)-FIND("|",EX115))))*$D$14+SUM(($D$108:$D$115=LEFT(EX115,FIND("·",EX115)-1))*(LEFT(($E$108:$E$115),1)=MID(EX115,FIND("|",EX115)-1,1))*(RIGHT(($E$108:$E$115),LEN($E$108:$E$115)-FIND("|",$E$108:$E$115))&lt;&gt;RIGHT(EX115,LEN(EX115)-FIND("|",EX115))))*($D$14)+SUMIFS($D$13,$H$115,"&lt;&gt;0|-",$G115,LEFT(EX115,FIND("·",EX115)-1)),0)</f>
        <v>0</v>
      </c>
      <c r="FA115" s="141"/>
      <c r="FB115" s="133">
        <f t="array" ref="FB115">IFERROR(SUM(($G$108:$G$115=LEFT(FA115,FIND("·",FA115)-1))*(LEFT(($H$108:$H$115),1)=MID(FA115,FIND("|",FA115)-1,1))*(RIGHT(($H$108:$H$115),LEN($H$108:$H$115)-FIND("|",$H$108:$H$115))=RIGHT(FA115,LEN(FA115)-FIND("|",FA115)))*($D$15+$D$14))+SUM(($D$108:$D$115=LEFT(FA115,FIND("·",FA115)-1))*(LEFT(($E$108:$E$115),1)=MID(FA115,FIND("|",FA115)-1,1))*(RIGHT(($E$108:$E$115),LEN($E$108:$E$115)-FIND("|",$E$108:$E$115))=RIGHT(FA115,LEN(FA115)-FIND("|",FA115))))*($D$15+$D$14)+SUM((($G$108:$G$115)=LEFT(FA115,FIND("·",FA115)-1))*(LEFT(($H$108:$H$115),1)=MID(FA115,FIND("|",FA115)-1,1))*(RIGHT(($H$108:$H$115),LEN($H$108:$H$115)-FIND("|",$H$108:$H$115))&lt;&gt;RIGHT(FA115,LEN(FA115)-FIND("|",FA115))))*$D$14+SUM(($D$108:$D$115=LEFT(FA115,FIND("·",FA115)-1))*(LEFT(($E$108:$E$115),1)=MID(FA115,FIND("|",FA115)-1,1))*(RIGHT(($E$108:$E$115),LEN($E$108:$E$115)-FIND("|",$E$108:$E$115))&lt;&gt;RIGHT(FA115,LEN(FA115)-FIND("|",FA115))))*($D$14)+SUMIFS($D$13,$H$115,"&lt;&gt;0|-",$G115,LEFT(FA115,FIND("·",FA115)-1)),0)</f>
        <v>0</v>
      </c>
    </row>
    <row r="116" spans="2:159" s="73" customFormat="1" x14ac:dyDescent="0.3">
      <c r="B116" s="157"/>
      <c r="C116" s="157"/>
      <c r="J116" s="142"/>
      <c r="M116" s="141"/>
      <c r="N116" s="133"/>
      <c r="O116" s="135"/>
      <c r="P116" s="141"/>
      <c r="Q116" s="133"/>
      <c r="R116" s="135"/>
      <c r="S116" s="141"/>
      <c r="T116" s="133"/>
      <c r="U116" s="135"/>
      <c r="V116" s="141"/>
      <c r="W116" s="133"/>
      <c r="X116" s="135"/>
      <c r="Y116" s="141"/>
      <c r="Z116" s="133"/>
      <c r="AA116" s="135"/>
      <c r="AB116" s="141"/>
      <c r="AC116" s="133"/>
      <c r="AD116" s="135"/>
      <c r="AE116" s="141"/>
      <c r="AF116" s="133"/>
      <c r="AG116" s="135"/>
      <c r="AH116" s="141"/>
      <c r="AI116" s="133"/>
      <c r="AJ116" s="135"/>
      <c r="AK116" s="141"/>
      <c r="AL116" s="133"/>
      <c r="AM116" s="135"/>
      <c r="AN116" s="141"/>
      <c r="AO116" s="133"/>
      <c r="AP116" s="135"/>
      <c r="AQ116" s="141"/>
      <c r="AR116" s="133"/>
      <c r="AS116" s="135"/>
      <c r="AT116" s="141"/>
      <c r="AU116" s="133"/>
      <c r="AV116" s="135"/>
      <c r="AW116" s="141"/>
      <c r="AX116" s="133"/>
      <c r="AY116" s="135"/>
      <c r="AZ116" s="141"/>
      <c r="BA116" s="133"/>
      <c r="BB116" s="135"/>
      <c r="BC116" s="141"/>
      <c r="BD116" s="133"/>
      <c r="BE116" s="135"/>
      <c r="BF116" s="141"/>
      <c r="BG116" s="133"/>
      <c r="BH116" s="135"/>
      <c r="BI116" s="141"/>
      <c r="BJ116" s="133"/>
      <c r="BK116" s="135"/>
      <c r="BL116" s="141"/>
      <c r="BM116" s="133"/>
      <c r="BN116" s="135"/>
      <c r="BO116" s="141"/>
      <c r="BP116" s="133"/>
      <c r="BQ116" s="135"/>
      <c r="BR116" s="141"/>
      <c r="BS116" s="133"/>
      <c r="BT116" s="135"/>
      <c r="BU116" s="141"/>
      <c r="BV116" s="133"/>
      <c r="BW116" s="135"/>
      <c r="BX116" s="141"/>
      <c r="BY116" s="133"/>
      <c r="BZ116" s="135"/>
      <c r="CA116" s="141"/>
      <c r="CB116" s="133"/>
      <c r="CC116" s="135"/>
      <c r="CD116" s="141"/>
      <c r="CE116" s="133"/>
      <c r="CF116" s="135"/>
      <c r="CG116" s="141"/>
      <c r="CH116" s="133"/>
      <c r="CI116" s="135"/>
      <c r="CJ116" s="141"/>
      <c r="CK116" s="133"/>
      <c r="CL116" s="135"/>
      <c r="CM116" s="141"/>
      <c r="CN116" s="133"/>
      <c r="CO116" s="135"/>
      <c r="CP116" s="141"/>
      <c r="CQ116" s="133"/>
      <c r="CR116" s="135"/>
      <c r="CS116" s="141"/>
      <c r="CT116" s="133"/>
      <c r="CU116" s="135"/>
      <c r="CV116" s="141"/>
      <c r="CW116" s="133"/>
      <c r="CX116" s="135"/>
      <c r="CY116" s="141"/>
      <c r="CZ116" s="133"/>
      <c r="DA116" s="135"/>
      <c r="DB116" s="141"/>
      <c r="DC116" s="133"/>
      <c r="DD116" s="135"/>
      <c r="DE116" s="141"/>
      <c r="DF116" s="133"/>
      <c r="DG116" s="135"/>
      <c r="DH116" s="141"/>
      <c r="DI116" s="133"/>
      <c r="DJ116" s="135"/>
      <c r="DK116" s="141"/>
      <c r="DL116" s="133"/>
      <c r="DM116" s="135"/>
      <c r="DN116" s="141"/>
      <c r="DO116" s="133"/>
      <c r="DP116" s="135"/>
      <c r="DQ116" s="141"/>
      <c r="DR116" s="133"/>
      <c r="DS116" s="135"/>
      <c r="DT116" s="141"/>
      <c r="DU116" s="133"/>
      <c r="DV116" s="135"/>
      <c r="DW116" s="141"/>
      <c r="DX116" s="133"/>
      <c r="DY116" s="135"/>
      <c r="DZ116" s="141"/>
      <c r="EA116" s="133"/>
      <c r="EB116" s="135"/>
      <c r="EC116" s="141"/>
      <c r="ED116" s="133"/>
      <c r="EE116" s="135"/>
      <c r="EF116" s="141"/>
      <c r="EG116" s="133"/>
      <c r="EH116" s="135"/>
      <c r="EI116" s="141"/>
      <c r="EJ116" s="133"/>
      <c r="EK116" s="135"/>
      <c r="EL116" s="141"/>
      <c r="EM116" s="133"/>
      <c r="EN116" s="135"/>
      <c r="EO116" s="141"/>
      <c r="EP116" s="133"/>
      <c r="EQ116" s="135"/>
      <c r="ER116" s="141"/>
      <c r="ES116" s="133"/>
      <c r="ET116" s="135"/>
      <c r="EU116" s="141"/>
      <c r="EV116" s="133"/>
      <c r="EW116" s="135"/>
      <c r="EX116" s="141"/>
      <c r="EY116" s="133"/>
      <c r="EZ116" s="135"/>
      <c r="FA116" s="141"/>
      <c r="FB116" s="133"/>
      <c r="FC116" s="135"/>
    </row>
    <row r="117" spans="2:159" s="73" customFormat="1" ht="15.6" x14ac:dyDescent="0.3">
      <c r="B117" s="157"/>
      <c r="C117" s="157"/>
      <c r="G117" s="629" t="s">
        <v>262</v>
      </c>
      <c r="H117" s="630"/>
      <c r="J117" s="142"/>
      <c r="M117" s="141"/>
      <c r="N117" s="133"/>
      <c r="O117" s="135"/>
      <c r="P117" s="141"/>
      <c r="Q117" s="133"/>
      <c r="R117" s="135"/>
      <c r="S117" s="141"/>
      <c r="T117" s="133"/>
      <c r="U117" s="135"/>
      <c r="V117" s="141"/>
      <c r="W117" s="133"/>
      <c r="X117" s="135"/>
      <c r="Y117" s="141"/>
      <c r="Z117" s="133"/>
      <c r="AA117" s="135"/>
      <c r="AB117" s="141"/>
      <c r="AC117" s="133"/>
      <c r="AD117" s="135"/>
      <c r="AE117" s="141"/>
      <c r="AF117" s="133"/>
      <c r="AG117" s="135"/>
      <c r="AH117" s="141"/>
      <c r="AI117" s="133"/>
      <c r="AJ117" s="135"/>
      <c r="AK117" s="141"/>
      <c r="AL117" s="133"/>
      <c r="AM117" s="135"/>
      <c r="AN117" s="141"/>
      <c r="AO117" s="133"/>
      <c r="AP117" s="135"/>
      <c r="AQ117" s="141"/>
      <c r="AR117" s="133"/>
      <c r="AS117" s="135"/>
      <c r="AT117" s="141"/>
      <c r="AU117" s="133"/>
      <c r="AV117" s="135"/>
      <c r="AW117" s="141"/>
      <c r="AX117" s="133"/>
      <c r="AY117" s="135"/>
      <c r="AZ117" s="141"/>
      <c r="BA117" s="133"/>
      <c r="BB117" s="135"/>
      <c r="BC117" s="141"/>
      <c r="BD117" s="133"/>
      <c r="BE117" s="135"/>
      <c r="BF117" s="141"/>
      <c r="BG117" s="133"/>
      <c r="BH117" s="135"/>
      <c r="BI117" s="141"/>
      <c r="BJ117" s="133"/>
      <c r="BK117" s="135"/>
      <c r="BL117" s="141"/>
      <c r="BM117" s="133"/>
      <c r="BN117" s="135"/>
      <c r="BO117" s="141"/>
      <c r="BP117" s="133"/>
      <c r="BQ117" s="135"/>
      <c r="BR117" s="141"/>
      <c r="BS117" s="133"/>
      <c r="BT117" s="135"/>
      <c r="BU117" s="141"/>
      <c r="BV117" s="133"/>
      <c r="BW117" s="135"/>
      <c r="BX117" s="141"/>
      <c r="BY117" s="133"/>
      <c r="BZ117" s="135"/>
      <c r="CA117" s="141"/>
      <c r="CB117" s="133"/>
      <c r="CC117" s="135"/>
      <c r="CD117" s="141"/>
      <c r="CE117" s="133"/>
      <c r="CF117" s="135"/>
      <c r="CG117" s="141"/>
      <c r="CH117" s="133"/>
      <c r="CI117" s="135"/>
      <c r="CJ117" s="141"/>
      <c r="CK117" s="133"/>
      <c r="CL117" s="135"/>
      <c r="CM117" s="141"/>
      <c r="CN117" s="133"/>
      <c r="CO117" s="135"/>
      <c r="CP117" s="141"/>
      <c r="CQ117" s="133"/>
      <c r="CR117" s="135"/>
      <c r="CS117" s="141"/>
      <c r="CT117" s="133"/>
      <c r="CU117" s="135"/>
      <c r="CV117" s="141"/>
      <c r="CW117" s="133"/>
      <c r="CX117" s="135"/>
      <c r="CY117" s="141"/>
      <c r="CZ117" s="133"/>
      <c r="DA117" s="135"/>
      <c r="DB117" s="141"/>
      <c r="DC117" s="133"/>
      <c r="DD117" s="135"/>
      <c r="DE117" s="141"/>
      <c r="DF117" s="133"/>
      <c r="DG117" s="135"/>
      <c r="DH117" s="141"/>
      <c r="DI117" s="133"/>
      <c r="DJ117" s="135"/>
      <c r="DK117" s="141"/>
      <c r="DL117" s="133"/>
      <c r="DM117" s="135"/>
      <c r="DN117" s="141"/>
      <c r="DO117" s="133"/>
      <c r="DP117" s="135"/>
      <c r="DQ117" s="141"/>
      <c r="DR117" s="133"/>
      <c r="DS117" s="135"/>
      <c r="DT117" s="141"/>
      <c r="DU117" s="133"/>
      <c r="DV117" s="135"/>
      <c r="DW117" s="141"/>
      <c r="DX117" s="133"/>
      <c r="DY117" s="135"/>
      <c r="DZ117" s="141"/>
      <c r="EA117" s="133"/>
      <c r="EB117" s="135"/>
      <c r="EC117" s="141"/>
      <c r="ED117" s="133"/>
      <c r="EE117" s="135"/>
      <c r="EF117" s="141"/>
      <c r="EG117" s="133"/>
      <c r="EH117" s="135"/>
      <c r="EI117" s="141"/>
      <c r="EJ117" s="133"/>
      <c r="EK117" s="135"/>
      <c r="EL117" s="141"/>
      <c r="EM117" s="133"/>
      <c r="EN117" s="135"/>
      <c r="EO117" s="141"/>
      <c r="EP117" s="133"/>
      <c r="EQ117" s="135"/>
      <c r="ER117" s="141"/>
      <c r="ES117" s="133"/>
      <c r="ET117" s="135"/>
      <c r="EU117" s="141"/>
      <c r="EV117" s="133"/>
      <c r="EW117" s="135"/>
      <c r="EX117" s="141"/>
      <c r="EY117" s="133"/>
      <c r="EZ117" s="135"/>
      <c r="FA117" s="141"/>
      <c r="FB117" s="133"/>
      <c r="FC117" s="135"/>
    </row>
    <row r="118" spans="2:159" s="73" customFormat="1" ht="15" customHeight="1" x14ac:dyDescent="0.3">
      <c r="B118" s="157"/>
      <c r="C118" s="157"/>
      <c r="F118" s="625" t="s">
        <v>144</v>
      </c>
      <c r="G118" s="174" t="s">
        <v>85</v>
      </c>
      <c r="H118" s="176" t="str">
        <f>Resultados!F74</f>
        <v>W49</v>
      </c>
      <c r="J118" s="146"/>
      <c r="K118" s="145">
        <f t="shared" ref="K118:K125" si="187">COUNTIF($H$118:$H$125,J118)*$D$16</f>
        <v>0</v>
      </c>
      <c r="M118" s="141"/>
      <c r="N118" s="133">
        <f t="shared" ref="N118:N125" si="188">COUNTIF($H$118:$H$125,M118)*$D$16</f>
        <v>0</v>
      </c>
      <c r="O118" s="135"/>
      <c r="P118" s="141"/>
      <c r="Q118" s="133">
        <f t="shared" ref="Q118:Q125" si="189">COUNTIF($H$118:$H$125,P118)*$D$16</f>
        <v>0</v>
      </c>
      <c r="R118" s="135"/>
      <c r="S118" s="141"/>
      <c r="T118" s="133">
        <f t="shared" ref="T118:T125" si="190">COUNTIF($H$118:$H$125,S118)*$D$16</f>
        <v>0</v>
      </c>
      <c r="U118" s="135"/>
      <c r="V118" s="141"/>
      <c r="W118" s="133">
        <f t="shared" ref="W118:W125" si="191">COUNTIF($H$118:$H$125,V118)*$D$16</f>
        <v>0</v>
      </c>
      <c r="X118" s="135"/>
      <c r="Y118" s="141"/>
      <c r="Z118" s="133">
        <f t="shared" ref="Z118:Z125" si="192">COUNTIF($H$118:$H$125,Y118)*$D$16</f>
        <v>0</v>
      </c>
      <c r="AA118" s="135"/>
      <c r="AB118" s="141"/>
      <c r="AC118" s="133">
        <f t="shared" ref="AC118:AC125" si="193">COUNTIF($H$118:$H$125,AB118)*$D$16</f>
        <v>0</v>
      </c>
      <c r="AD118" s="135"/>
      <c r="AE118" s="141"/>
      <c r="AF118" s="133">
        <f t="shared" ref="AF118:AF125" si="194">COUNTIF($H$118:$H$125,AE118)*$D$16</f>
        <v>0</v>
      </c>
      <c r="AG118" s="135"/>
      <c r="AH118" s="141"/>
      <c r="AI118" s="133">
        <f t="shared" ref="AI118:AI125" si="195">COUNTIF($H$118:$H$125,AH118)*$D$16</f>
        <v>0</v>
      </c>
      <c r="AJ118" s="135"/>
      <c r="AK118" s="141"/>
      <c r="AL118" s="133">
        <f t="shared" ref="AL118:AL125" si="196">COUNTIF($H$118:$H$125,AK118)*$D$16</f>
        <v>0</v>
      </c>
      <c r="AM118" s="135"/>
      <c r="AN118" s="141"/>
      <c r="AO118" s="133">
        <f t="shared" ref="AO118:AO125" si="197">COUNTIF($H$118:$H$125,AN118)*$D$16</f>
        <v>0</v>
      </c>
      <c r="AP118" s="135"/>
      <c r="AQ118" s="141"/>
      <c r="AR118" s="133">
        <f t="shared" ref="AR118:AR125" si="198">COUNTIF($H$118:$H$125,AQ118)*$D$16</f>
        <v>0</v>
      </c>
      <c r="AS118" s="135"/>
      <c r="AT118" s="141"/>
      <c r="AU118" s="133">
        <f t="shared" ref="AU118:AU125" si="199">COUNTIF($H$118:$H$125,AT118)*$D$16</f>
        <v>0</v>
      </c>
      <c r="AV118" s="135"/>
      <c r="AW118" s="141"/>
      <c r="AX118" s="133">
        <f t="shared" ref="AX118:AX125" si="200">COUNTIF($H$118:$H$125,AW118)*$D$16</f>
        <v>0</v>
      </c>
      <c r="AY118" s="135"/>
      <c r="AZ118" s="141"/>
      <c r="BA118" s="133">
        <f t="shared" ref="BA118:BA125" si="201">COUNTIF($H$118:$H$125,AZ118)*$D$16</f>
        <v>0</v>
      </c>
      <c r="BB118" s="135"/>
      <c r="BC118" s="141"/>
      <c r="BD118" s="133">
        <f t="shared" ref="BD118:BD125" si="202">COUNTIF($H$118:$H$125,BC118)*$D$16</f>
        <v>0</v>
      </c>
      <c r="BE118" s="135"/>
      <c r="BF118" s="141"/>
      <c r="BG118" s="133">
        <f t="shared" ref="BG118:BG125" si="203">COUNTIF($H$118:$H$125,BF118)*$D$16</f>
        <v>0</v>
      </c>
      <c r="BH118" s="135"/>
      <c r="BI118" s="141"/>
      <c r="BJ118" s="133">
        <f t="shared" ref="BJ118:BJ125" si="204">COUNTIF($H$118:$H$125,BI118)*$D$16</f>
        <v>0</v>
      </c>
      <c r="BK118" s="135"/>
      <c r="BL118" s="141"/>
      <c r="BM118" s="133">
        <f t="shared" ref="BM118:BM125" si="205">COUNTIF($H$118:$H$125,BL118)*$D$16</f>
        <v>0</v>
      </c>
      <c r="BN118" s="135"/>
      <c r="BO118" s="141"/>
      <c r="BP118" s="133">
        <f t="shared" ref="BP118:BP125" si="206">COUNTIF($H$118:$H$125,BO118)*$D$16</f>
        <v>0</v>
      </c>
      <c r="BQ118" s="135"/>
      <c r="BR118" s="141"/>
      <c r="BS118" s="133">
        <f t="shared" ref="BS118:BS125" si="207">COUNTIF($H$118:$H$125,BR118)*$D$16</f>
        <v>0</v>
      </c>
      <c r="BT118" s="135"/>
      <c r="BU118" s="141"/>
      <c r="BV118" s="133">
        <f t="shared" ref="BV118:BV125" si="208">COUNTIF($H$118:$H$125,BU118)*$D$16</f>
        <v>0</v>
      </c>
      <c r="BW118" s="135"/>
      <c r="BX118" s="141"/>
      <c r="BY118" s="133">
        <f t="shared" ref="BY118:BY125" si="209">COUNTIF($H$118:$H$125,BX118)*$D$16</f>
        <v>0</v>
      </c>
      <c r="BZ118" s="135"/>
      <c r="CA118" s="141"/>
      <c r="CB118" s="133">
        <f t="shared" ref="CB118:CB125" si="210">COUNTIF($H$118:$H$125,CA118)*$D$16</f>
        <v>0</v>
      </c>
      <c r="CC118" s="135"/>
      <c r="CD118" s="141"/>
      <c r="CE118" s="133">
        <f t="shared" ref="CE118:CE125" si="211">COUNTIF($H$118:$H$125,CD118)*$D$16</f>
        <v>0</v>
      </c>
      <c r="CF118" s="135"/>
      <c r="CG118" s="141"/>
      <c r="CH118" s="133">
        <f t="shared" ref="CH118:CH125" si="212">COUNTIF($H$118:$H$125,CG118)*$D$16</f>
        <v>0</v>
      </c>
      <c r="CI118" s="135"/>
      <c r="CJ118" s="141"/>
      <c r="CK118" s="133">
        <f t="shared" ref="CK118:CK125" si="213">COUNTIF($H$118:$H$125,CJ118)*$D$16</f>
        <v>0</v>
      </c>
      <c r="CL118" s="135"/>
      <c r="CM118" s="141"/>
      <c r="CN118" s="133">
        <f t="shared" ref="CN118:CN125" si="214">COUNTIF($H$118:$H$125,CM118)*$D$16</f>
        <v>0</v>
      </c>
      <c r="CO118" s="135"/>
      <c r="CP118" s="141"/>
      <c r="CQ118" s="133">
        <f t="shared" ref="CQ118:CQ125" si="215">COUNTIF($H$118:$H$125,CP118)*$D$16</f>
        <v>0</v>
      </c>
      <c r="CR118" s="135"/>
      <c r="CS118" s="141"/>
      <c r="CT118" s="133">
        <f t="shared" ref="CT118:CT125" si="216">COUNTIF($H$118:$H$125,CS118)*$D$16</f>
        <v>0</v>
      </c>
      <c r="CU118" s="135"/>
      <c r="CV118" s="141"/>
      <c r="CW118" s="133">
        <f t="shared" ref="CW118:CW125" si="217">COUNTIF($H$118:$H$125,CV118)*$D$16</f>
        <v>0</v>
      </c>
      <c r="CX118" s="135"/>
      <c r="CY118" s="141"/>
      <c r="CZ118" s="133">
        <f t="shared" ref="CZ118:CZ125" si="218">COUNTIF($H$118:$H$125,CY118)*$D$16</f>
        <v>0</v>
      </c>
      <c r="DA118" s="135"/>
      <c r="DB118" s="141"/>
      <c r="DC118" s="133">
        <f t="shared" ref="DC118:DC125" si="219">COUNTIF($H$118:$H$125,DB118)*$D$16</f>
        <v>0</v>
      </c>
      <c r="DD118" s="135"/>
      <c r="DE118" s="141"/>
      <c r="DF118" s="133">
        <f t="shared" ref="DF118:DF125" si="220">COUNTIF($H$118:$H$125,DE118)*$D$16</f>
        <v>0</v>
      </c>
      <c r="DG118" s="135"/>
      <c r="DH118" s="141"/>
      <c r="DI118" s="133">
        <f t="shared" ref="DI118:DI125" si="221">COUNTIF($H$118:$H$125,DH118)*$D$16</f>
        <v>0</v>
      </c>
      <c r="DJ118" s="135"/>
      <c r="DK118" s="141"/>
      <c r="DL118" s="133">
        <f t="shared" ref="DL118:DL125" si="222">COUNTIF($H$118:$H$125,DK118)*$D$16</f>
        <v>0</v>
      </c>
      <c r="DM118" s="135"/>
      <c r="DN118" s="141"/>
      <c r="DO118" s="133">
        <f t="shared" ref="DO118:DO125" si="223">COUNTIF($H$118:$H$125,DN118)*$D$16</f>
        <v>0</v>
      </c>
      <c r="DP118" s="135"/>
      <c r="DQ118" s="141"/>
      <c r="DR118" s="133">
        <f t="shared" ref="DR118:DR125" si="224">COUNTIF($H$118:$H$125,DQ118)*$D$16</f>
        <v>0</v>
      </c>
      <c r="DS118" s="135"/>
      <c r="DT118" s="141"/>
      <c r="DU118" s="133">
        <f t="shared" ref="DU118:DU125" si="225">COUNTIF($H$118:$H$125,DT118)*$D$16</f>
        <v>0</v>
      </c>
      <c r="DV118" s="135"/>
      <c r="DW118" s="141"/>
      <c r="DX118" s="133">
        <f t="shared" ref="DX118:DX125" si="226">COUNTIF($H$118:$H$125,DW118)*$D$16</f>
        <v>0</v>
      </c>
      <c r="DY118" s="135"/>
      <c r="DZ118" s="141"/>
      <c r="EA118" s="133">
        <f t="shared" ref="EA118:EA125" si="227">COUNTIF($H$118:$H$125,DZ118)*$D$16</f>
        <v>0</v>
      </c>
      <c r="EB118" s="135"/>
      <c r="EC118" s="141"/>
      <c r="ED118" s="133">
        <f t="shared" ref="ED118:ED125" si="228">COUNTIF($H$118:$H$125,EC118)*$D$16</f>
        <v>0</v>
      </c>
      <c r="EE118" s="135"/>
      <c r="EF118" s="141"/>
      <c r="EG118" s="133">
        <f t="shared" ref="EG118:EG125" si="229">COUNTIF($H$118:$H$125,EF118)*$D$16</f>
        <v>0</v>
      </c>
      <c r="EH118" s="135"/>
      <c r="EI118" s="141"/>
      <c r="EJ118" s="133">
        <f t="shared" ref="EJ118:EJ125" si="230">COUNTIF($H$118:$H$125,EI118)*$D$16</f>
        <v>0</v>
      </c>
      <c r="EK118" s="135"/>
      <c r="EL118" s="141"/>
      <c r="EM118" s="133">
        <f t="shared" ref="EM118:EM125" si="231">COUNTIF($H$118:$H$125,EL118)*$D$16</f>
        <v>0</v>
      </c>
      <c r="EN118" s="135"/>
      <c r="EO118" s="141"/>
      <c r="EP118" s="133">
        <f t="shared" ref="EP118:EP125" si="232">COUNTIF($H$118:$H$125,EO118)*$D$16</f>
        <v>0</v>
      </c>
      <c r="EQ118" s="135"/>
      <c r="ER118" s="141"/>
      <c r="ES118" s="133">
        <f t="shared" ref="ES118:ES125" si="233">COUNTIF($H$118:$H$125,ER118)*$D$16</f>
        <v>0</v>
      </c>
      <c r="ET118" s="135"/>
      <c r="EU118" s="141"/>
      <c r="EV118" s="133">
        <f t="shared" ref="EV118:EV125" si="234">COUNTIF($H$118:$H$125,EU118)*$D$16</f>
        <v>0</v>
      </c>
      <c r="EW118" s="135"/>
      <c r="EX118" s="141"/>
      <c r="EY118" s="133">
        <f t="shared" ref="EY118:EY125" si="235">COUNTIF($H$118:$H$125,EX118)*$D$16</f>
        <v>0</v>
      </c>
      <c r="EZ118" s="135"/>
      <c r="FA118" s="141"/>
      <c r="FB118" s="133">
        <f t="shared" ref="FB118:FB125" si="236">COUNTIF($H$118:$H$125,FA118)*$D$16</f>
        <v>0</v>
      </c>
      <c r="FC118" s="135"/>
    </row>
    <row r="119" spans="2:159" s="73" customFormat="1" ht="15" customHeight="1" x14ac:dyDescent="0.3">
      <c r="B119" s="157"/>
      <c r="C119" s="157"/>
      <c r="F119" s="626"/>
      <c r="G119" s="166" t="s">
        <v>85</v>
      </c>
      <c r="H119" s="177" t="str">
        <f>Resultados!F75</f>
        <v>W53</v>
      </c>
      <c r="J119" s="146"/>
      <c r="K119" s="145">
        <f t="shared" si="187"/>
        <v>0</v>
      </c>
      <c r="M119" s="141"/>
      <c r="N119" s="133">
        <f t="shared" si="188"/>
        <v>0</v>
      </c>
      <c r="O119" s="135"/>
      <c r="P119" s="141"/>
      <c r="Q119" s="133">
        <f t="shared" si="189"/>
        <v>0</v>
      </c>
      <c r="R119" s="135"/>
      <c r="S119" s="141"/>
      <c r="T119" s="133">
        <f t="shared" si="190"/>
        <v>0</v>
      </c>
      <c r="U119" s="135"/>
      <c r="V119" s="141"/>
      <c r="W119" s="133">
        <f t="shared" si="191"/>
        <v>0</v>
      </c>
      <c r="X119" s="135"/>
      <c r="Y119" s="141"/>
      <c r="Z119" s="133">
        <f t="shared" si="192"/>
        <v>0</v>
      </c>
      <c r="AA119" s="135"/>
      <c r="AB119" s="141"/>
      <c r="AC119" s="133">
        <f t="shared" si="193"/>
        <v>0</v>
      </c>
      <c r="AD119" s="135"/>
      <c r="AE119" s="141"/>
      <c r="AF119" s="133">
        <f t="shared" si="194"/>
        <v>0</v>
      </c>
      <c r="AG119" s="135"/>
      <c r="AH119" s="141"/>
      <c r="AI119" s="133">
        <f t="shared" si="195"/>
        <v>0</v>
      </c>
      <c r="AJ119" s="135"/>
      <c r="AK119" s="141"/>
      <c r="AL119" s="133">
        <f t="shared" si="196"/>
        <v>0</v>
      </c>
      <c r="AM119" s="135"/>
      <c r="AN119" s="141"/>
      <c r="AO119" s="133">
        <f t="shared" si="197"/>
        <v>0</v>
      </c>
      <c r="AP119" s="135"/>
      <c r="AQ119" s="141"/>
      <c r="AR119" s="133">
        <f t="shared" si="198"/>
        <v>0</v>
      </c>
      <c r="AS119" s="135"/>
      <c r="AT119" s="141"/>
      <c r="AU119" s="133">
        <f t="shared" si="199"/>
        <v>0</v>
      </c>
      <c r="AV119" s="135"/>
      <c r="AW119" s="141"/>
      <c r="AX119" s="133">
        <f t="shared" si="200"/>
        <v>0</v>
      </c>
      <c r="AY119" s="135"/>
      <c r="AZ119" s="141"/>
      <c r="BA119" s="133">
        <f t="shared" si="201"/>
        <v>0</v>
      </c>
      <c r="BB119" s="135"/>
      <c r="BC119" s="141"/>
      <c r="BD119" s="133">
        <f t="shared" si="202"/>
        <v>0</v>
      </c>
      <c r="BE119" s="135"/>
      <c r="BF119" s="141"/>
      <c r="BG119" s="133">
        <f t="shared" si="203"/>
        <v>0</v>
      </c>
      <c r="BH119" s="135"/>
      <c r="BI119" s="141"/>
      <c r="BJ119" s="133">
        <f t="shared" si="204"/>
        <v>0</v>
      </c>
      <c r="BK119" s="135"/>
      <c r="BL119" s="141"/>
      <c r="BM119" s="133">
        <f t="shared" si="205"/>
        <v>0</v>
      </c>
      <c r="BN119" s="135"/>
      <c r="BO119" s="141"/>
      <c r="BP119" s="133">
        <f t="shared" si="206"/>
        <v>0</v>
      </c>
      <c r="BQ119" s="135"/>
      <c r="BR119" s="141"/>
      <c r="BS119" s="133">
        <f t="shared" si="207"/>
        <v>0</v>
      </c>
      <c r="BT119" s="135"/>
      <c r="BU119" s="141"/>
      <c r="BV119" s="133">
        <f t="shared" si="208"/>
        <v>0</v>
      </c>
      <c r="BW119" s="135"/>
      <c r="BX119" s="141"/>
      <c r="BY119" s="133">
        <f t="shared" si="209"/>
        <v>0</v>
      </c>
      <c r="BZ119" s="135"/>
      <c r="CA119" s="141"/>
      <c r="CB119" s="133">
        <f t="shared" si="210"/>
        <v>0</v>
      </c>
      <c r="CC119" s="135"/>
      <c r="CD119" s="141"/>
      <c r="CE119" s="133">
        <f t="shared" si="211"/>
        <v>0</v>
      </c>
      <c r="CF119" s="135"/>
      <c r="CG119" s="141"/>
      <c r="CH119" s="133">
        <f t="shared" si="212"/>
        <v>0</v>
      </c>
      <c r="CI119" s="135"/>
      <c r="CJ119" s="141"/>
      <c r="CK119" s="133">
        <f t="shared" si="213"/>
        <v>0</v>
      </c>
      <c r="CL119" s="135"/>
      <c r="CM119" s="141"/>
      <c r="CN119" s="133">
        <f t="shared" si="214"/>
        <v>0</v>
      </c>
      <c r="CO119" s="135"/>
      <c r="CP119" s="141"/>
      <c r="CQ119" s="133">
        <f t="shared" si="215"/>
        <v>0</v>
      </c>
      <c r="CR119" s="135"/>
      <c r="CS119" s="141"/>
      <c r="CT119" s="133">
        <f t="shared" si="216"/>
        <v>0</v>
      </c>
      <c r="CU119" s="135"/>
      <c r="CV119" s="141"/>
      <c r="CW119" s="133">
        <f t="shared" si="217"/>
        <v>0</v>
      </c>
      <c r="CX119" s="135"/>
      <c r="CY119" s="141"/>
      <c r="CZ119" s="133">
        <f t="shared" si="218"/>
        <v>0</v>
      </c>
      <c r="DA119" s="135"/>
      <c r="DB119" s="141"/>
      <c r="DC119" s="133">
        <f t="shared" si="219"/>
        <v>0</v>
      </c>
      <c r="DD119" s="135"/>
      <c r="DE119" s="141"/>
      <c r="DF119" s="133">
        <f t="shared" si="220"/>
        <v>0</v>
      </c>
      <c r="DG119" s="135"/>
      <c r="DH119" s="141"/>
      <c r="DI119" s="133">
        <f t="shared" si="221"/>
        <v>0</v>
      </c>
      <c r="DJ119" s="135"/>
      <c r="DK119" s="141"/>
      <c r="DL119" s="133">
        <f t="shared" si="222"/>
        <v>0</v>
      </c>
      <c r="DM119" s="135"/>
      <c r="DN119" s="141"/>
      <c r="DO119" s="133">
        <f t="shared" si="223"/>
        <v>0</v>
      </c>
      <c r="DP119" s="135"/>
      <c r="DQ119" s="141"/>
      <c r="DR119" s="133">
        <f t="shared" si="224"/>
        <v>0</v>
      </c>
      <c r="DS119" s="135"/>
      <c r="DT119" s="141"/>
      <c r="DU119" s="133">
        <f t="shared" si="225"/>
        <v>0</v>
      </c>
      <c r="DV119" s="135"/>
      <c r="DW119" s="141"/>
      <c r="DX119" s="133">
        <f t="shared" si="226"/>
        <v>0</v>
      </c>
      <c r="DY119" s="135"/>
      <c r="DZ119" s="141"/>
      <c r="EA119" s="133">
        <f t="shared" si="227"/>
        <v>0</v>
      </c>
      <c r="EB119" s="135"/>
      <c r="EC119" s="141"/>
      <c r="ED119" s="133">
        <f t="shared" si="228"/>
        <v>0</v>
      </c>
      <c r="EE119" s="135"/>
      <c r="EF119" s="141"/>
      <c r="EG119" s="133">
        <f t="shared" si="229"/>
        <v>0</v>
      </c>
      <c r="EH119" s="135"/>
      <c r="EI119" s="141"/>
      <c r="EJ119" s="133">
        <f t="shared" si="230"/>
        <v>0</v>
      </c>
      <c r="EK119" s="135"/>
      <c r="EL119" s="141"/>
      <c r="EM119" s="133">
        <f t="shared" si="231"/>
        <v>0</v>
      </c>
      <c r="EN119" s="135"/>
      <c r="EO119" s="141"/>
      <c r="EP119" s="133">
        <f t="shared" si="232"/>
        <v>0</v>
      </c>
      <c r="EQ119" s="135"/>
      <c r="ER119" s="141"/>
      <c r="ES119" s="133">
        <f t="shared" si="233"/>
        <v>0</v>
      </c>
      <c r="ET119" s="135"/>
      <c r="EU119" s="141"/>
      <c r="EV119" s="133">
        <f t="shared" si="234"/>
        <v>0</v>
      </c>
      <c r="EW119" s="135"/>
      <c r="EX119" s="141"/>
      <c r="EY119" s="133">
        <f t="shared" si="235"/>
        <v>0</v>
      </c>
      <c r="EZ119" s="135"/>
      <c r="FA119" s="141"/>
      <c r="FB119" s="133">
        <f t="shared" si="236"/>
        <v>0</v>
      </c>
      <c r="FC119" s="135"/>
    </row>
    <row r="120" spans="2:159" s="73" customFormat="1" ht="15" customHeight="1" x14ac:dyDescent="0.3">
      <c r="B120" s="157"/>
      <c r="C120" s="157"/>
      <c r="F120" s="626"/>
      <c r="G120" s="166" t="s">
        <v>85</v>
      </c>
      <c r="H120" s="177" t="str">
        <f>Resultados!F76</f>
        <v>W51</v>
      </c>
      <c r="J120" s="146"/>
      <c r="K120" s="145">
        <f t="shared" si="187"/>
        <v>0</v>
      </c>
      <c r="M120" s="141"/>
      <c r="N120" s="133">
        <f t="shared" si="188"/>
        <v>0</v>
      </c>
      <c r="O120" s="135"/>
      <c r="P120" s="141"/>
      <c r="Q120" s="133">
        <f t="shared" si="189"/>
        <v>0</v>
      </c>
      <c r="R120" s="135"/>
      <c r="S120" s="141"/>
      <c r="T120" s="133">
        <f t="shared" si="190"/>
        <v>0</v>
      </c>
      <c r="U120" s="135"/>
      <c r="V120" s="141"/>
      <c r="W120" s="133">
        <f t="shared" si="191"/>
        <v>0</v>
      </c>
      <c r="X120" s="135"/>
      <c r="Y120" s="141"/>
      <c r="Z120" s="133">
        <f t="shared" si="192"/>
        <v>0</v>
      </c>
      <c r="AA120" s="135"/>
      <c r="AB120" s="141"/>
      <c r="AC120" s="133">
        <f t="shared" si="193"/>
        <v>0</v>
      </c>
      <c r="AD120" s="135"/>
      <c r="AE120" s="141"/>
      <c r="AF120" s="133">
        <f t="shared" si="194"/>
        <v>0</v>
      </c>
      <c r="AG120" s="135"/>
      <c r="AH120" s="141"/>
      <c r="AI120" s="133">
        <f t="shared" si="195"/>
        <v>0</v>
      </c>
      <c r="AJ120" s="135"/>
      <c r="AK120" s="141"/>
      <c r="AL120" s="133">
        <f t="shared" si="196"/>
        <v>0</v>
      </c>
      <c r="AM120" s="135"/>
      <c r="AN120" s="141"/>
      <c r="AO120" s="133">
        <f t="shared" si="197"/>
        <v>0</v>
      </c>
      <c r="AP120" s="135"/>
      <c r="AQ120" s="141"/>
      <c r="AR120" s="133">
        <f t="shared" si="198"/>
        <v>0</v>
      </c>
      <c r="AS120" s="135"/>
      <c r="AT120" s="141"/>
      <c r="AU120" s="133">
        <f t="shared" si="199"/>
        <v>0</v>
      </c>
      <c r="AV120" s="135"/>
      <c r="AW120" s="141"/>
      <c r="AX120" s="133">
        <f t="shared" si="200"/>
        <v>0</v>
      </c>
      <c r="AY120" s="135"/>
      <c r="AZ120" s="141"/>
      <c r="BA120" s="133">
        <f t="shared" si="201"/>
        <v>0</v>
      </c>
      <c r="BB120" s="135"/>
      <c r="BC120" s="141"/>
      <c r="BD120" s="133">
        <f t="shared" si="202"/>
        <v>0</v>
      </c>
      <c r="BE120" s="135"/>
      <c r="BF120" s="141"/>
      <c r="BG120" s="133">
        <f t="shared" si="203"/>
        <v>0</v>
      </c>
      <c r="BH120" s="135"/>
      <c r="BI120" s="141"/>
      <c r="BJ120" s="133">
        <f t="shared" si="204"/>
        <v>0</v>
      </c>
      <c r="BK120" s="135"/>
      <c r="BL120" s="141"/>
      <c r="BM120" s="133">
        <f t="shared" si="205"/>
        <v>0</v>
      </c>
      <c r="BN120" s="135"/>
      <c r="BO120" s="141"/>
      <c r="BP120" s="133">
        <f t="shared" si="206"/>
        <v>0</v>
      </c>
      <c r="BQ120" s="135"/>
      <c r="BR120" s="141"/>
      <c r="BS120" s="133">
        <f t="shared" si="207"/>
        <v>0</v>
      </c>
      <c r="BT120" s="135"/>
      <c r="BU120" s="141"/>
      <c r="BV120" s="133">
        <f t="shared" si="208"/>
        <v>0</v>
      </c>
      <c r="BW120" s="135"/>
      <c r="BX120" s="141"/>
      <c r="BY120" s="133">
        <f t="shared" si="209"/>
        <v>0</v>
      </c>
      <c r="BZ120" s="135"/>
      <c r="CA120" s="141"/>
      <c r="CB120" s="133">
        <f t="shared" si="210"/>
        <v>0</v>
      </c>
      <c r="CC120" s="135"/>
      <c r="CD120" s="141"/>
      <c r="CE120" s="133">
        <f t="shared" si="211"/>
        <v>0</v>
      </c>
      <c r="CF120" s="135"/>
      <c r="CG120" s="141"/>
      <c r="CH120" s="133">
        <f t="shared" si="212"/>
        <v>0</v>
      </c>
      <c r="CI120" s="135"/>
      <c r="CJ120" s="141"/>
      <c r="CK120" s="133">
        <f t="shared" si="213"/>
        <v>0</v>
      </c>
      <c r="CL120" s="135"/>
      <c r="CM120" s="141"/>
      <c r="CN120" s="133">
        <f t="shared" si="214"/>
        <v>0</v>
      </c>
      <c r="CO120" s="135"/>
      <c r="CP120" s="141"/>
      <c r="CQ120" s="133">
        <f t="shared" si="215"/>
        <v>0</v>
      </c>
      <c r="CR120" s="135"/>
      <c r="CS120" s="141"/>
      <c r="CT120" s="133">
        <f t="shared" si="216"/>
        <v>0</v>
      </c>
      <c r="CU120" s="135"/>
      <c r="CV120" s="141"/>
      <c r="CW120" s="133">
        <f t="shared" si="217"/>
        <v>0</v>
      </c>
      <c r="CX120" s="135"/>
      <c r="CY120" s="141"/>
      <c r="CZ120" s="133">
        <f t="shared" si="218"/>
        <v>0</v>
      </c>
      <c r="DA120" s="135"/>
      <c r="DB120" s="141"/>
      <c r="DC120" s="133">
        <f t="shared" si="219"/>
        <v>0</v>
      </c>
      <c r="DD120" s="135"/>
      <c r="DE120" s="141"/>
      <c r="DF120" s="133">
        <f t="shared" si="220"/>
        <v>0</v>
      </c>
      <c r="DG120" s="135"/>
      <c r="DH120" s="141"/>
      <c r="DI120" s="133">
        <f t="shared" si="221"/>
        <v>0</v>
      </c>
      <c r="DJ120" s="135"/>
      <c r="DK120" s="141"/>
      <c r="DL120" s="133">
        <f t="shared" si="222"/>
        <v>0</v>
      </c>
      <c r="DM120" s="135"/>
      <c r="DN120" s="141"/>
      <c r="DO120" s="133">
        <f t="shared" si="223"/>
        <v>0</v>
      </c>
      <c r="DP120" s="135"/>
      <c r="DQ120" s="141"/>
      <c r="DR120" s="133">
        <f t="shared" si="224"/>
        <v>0</v>
      </c>
      <c r="DS120" s="135"/>
      <c r="DT120" s="141"/>
      <c r="DU120" s="133">
        <f t="shared" si="225"/>
        <v>0</v>
      </c>
      <c r="DV120" s="135"/>
      <c r="DW120" s="141"/>
      <c r="DX120" s="133">
        <f t="shared" si="226"/>
        <v>0</v>
      </c>
      <c r="DY120" s="135"/>
      <c r="DZ120" s="141"/>
      <c r="EA120" s="133">
        <f t="shared" si="227"/>
        <v>0</v>
      </c>
      <c r="EB120" s="135"/>
      <c r="EC120" s="141"/>
      <c r="ED120" s="133">
        <f t="shared" si="228"/>
        <v>0</v>
      </c>
      <c r="EE120" s="135"/>
      <c r="EF120" s="141"/>
      <c r="EG120" s="133">
        <f t="shared" si="229"/>
        <v>0</v>
      </c>
      <c r="EH120" s="135"/>
      <c r="EI120" s="141"/>
      <c r="EJ120" s="133">
        <f t="shared" si="230"/>
        <v>0</v>
      </c>
      <c r="EK120" s="135"/>
      <c r="EL120" s="141"/>
      <c r="EM120" s="133">
        <f t="shared" si="231"/>
        <v>0</v>
      </c>
      <c r="EN120" s="135"/>
      <c r="EO120" s="141"/>
      <c r="EP120" s="133">
        <f t="shared" si="232"/>
        <v>0</v>
      </c>
      <c r="EQ120" s="135"/>
      <c r="ER120" s="141"/>
      <c r="ES120" s="133">
        <f t="shared" si="233"/>
        <v>0</v>
      </c>
      <c r="ET120" s="135"/>
      <c r="EU120" s="141"/>
      <c r="EV120" s="133">
        <f t="shared" si="234"/>
        <v>0</v>
      </c>
      <c r="EW120" s="135"/>
      <c r="EX120" s="141"/>
      <c r="EY120" s="133">
        <f t="shared" si="235"/>
        <v>0</v>
      </c>
      <c r="EZ120" s="135"/>
      <c r="FA120" s="141"/>
      <c r="FB120" s="133">
        <f t="shared" si="236"/>
        <v>0</v>
      </c>
      <c r="FC120" s="135"/>
    </row>
    <row r="121" spans="2:159" s="73" customFormat="1" ht="15" customHeight="1" x14ac:dyDescent="0.3">
      <c r="B121" s="157"/>
      <c r="C121" s="157"/>
      <c r="F121" s="626"/>
      <c r="G121" s="166" t="s">
        <v>85</v>
      </c>
      <c r="H121" s="177" t="str">
        <f>Resultados!F77</f>
        <v>W55</v>
      </c>
      <c r="J121" s="146"/>
      <c r="K121" s="145">
        <f t="shared" si="187"/>
        <v>0</v>
      </c>
      <c r="M121" s="141"/>
      <c r="N121" s="133">
        <f t="shared" si="188"/>
        <v>0</v>
      </c>
      <c r="O121" s="135"/>
      <c r="P121" s="141"/>
      <c r="Q121" s="133">
        <f t="shared" si="189"/>
        <v>0</v>
      </c>
      <c r="R121" s="135"/>
      <c r="S121" s="141"/>
      <c r="T121" s="133">
        <f t="shared" si="190"/>
        <v>0</v>
      </c>
      <c r="U121" s="135"/>
      <c r="V121" s="141"/>
      <c r="W121" s="133">
        <f t="shared" si="191"/>
        <v>0</v>
      </c>
      <c r="X121" s="135"/>
      <c r="Y121" s="141"/>
      <c r="Z121" s="133">
        <f t="shared" si="192"/>
        <v>0</v>
      </c>
      <c r="AA121" s="135"/>
      <c r="AB121" s="141"/>
      <c r="AC121" s="133">
        <f t="shared" si="193"/>
        <v>0</v>
      </c>
      <c r="AD121" s="135"/>
      <c r="AE121" s="141"/>
      <c r="AF121" s="133">
        <f t="shared" si="194"/>
        <v>0</v>
      </c>
      <c r="AG121" s="135"/>
      <c r="AH121" s="141"/>
      <c r="AI121" s="133">
        <f t="shared" si="195"/>
        <v>0</v>
      </c>
      <c r="AJ121" s="135"/>
      <c r="AK121" s="141"/>
      <c r="AL121" s="133">
        <f t="shared" si="196"/>
        <v>0</v>
      </c>
      <c r="AM121" s="135"/>
      <c r="AN121" s="141"/>
      <c r="AO121" s="133">
        <f t="shared" si="197"/>
        <v>0</v>
      </c>
      <c r="AP121" s="135"/>
      <c r="AQ121" s="141"/>
      <c r="AR121" s="133">
        <f t="shared" si="198"/>
        <v>0</v>
      </c>
      <c r="AS121" s="135"/>
      <c r="AT121" s="141"/>
      <c r="AU121" s="133">
        <f t="shared" si="199"/>
        <v>0</v>
      </c>
      <c r="AV121" s="135"/>
      <c r="AW121" s="141"/>
      <c r="AX121" s="133">
        <f t="shared" si="200"/>
        <v>0</v>
      </c>
      <c r="AY121" s="135"/>
      <c r="AZ121" s="141"/>
      <c r="BA121" s="133">
        <f t="shared" si="201"/>
        <v>0</v>
      </c>
      <c r="BB121" s="135"/>
      <c r="BC121" s="141"/>
      <c r="BD121" s="133">
        <f t="shared" si="202"/>
        <v>0</v>
      </c>
      <c r="BE121" s="135"/>
      <c r="BF121" s="141"/>
      <c r="BG121" s="133">
        <f t="shared" si="203"/>
        <v>0</v>
      </c>
      <c r="BH121" s="135"/>
      <c r="BI121" s="141"/>
      <c r="BJ121" s="133">
        <f t="shared" si="204"/>
        <v>0</v>
      </c>
      <c r="BK121" s="135"/>
      <c r="BL121" s="141"/>
      <c r="BM121" s="133">
        <f t="shared" si="205"/>
        <v>0</v>
      </c>
      <c r="BN121" s="135"/>
      <c r="BO121" s="141"/>
      <c r="BP121" s="133">
        <f t="shared" si="206"/>
        <v>0</v>
      </c>
      <c r="BQ121" s="135"/>
      <c r="BR121" s="141"/>
      <c r="BS121" s="133">
        <f t="shared" si="207"/>
        <v>0</v>
      </c>
      <c r="BT121" s="135"/>
      <c r="BU121" s="141"/>
      <c r="BV121" s="133">
        <f t="shared" si="208"/>
        <v>0</v>
      </c>
      <c r="BW121" s="135"/>
      <c r="BX121" s="141"/>
      <c r="BY121" s="133">
        <f t="shared" si="209"/>
        <v>0</v>
      </c>
      <c r="BZ121" s="135"/>
      <c r="CA121" s="141"/>
      <c r="CB121" s="133">
        <f t="shared" si="210"/>
        <v>0</v>
      </c>
      <c r="CC121" s="135"/>
      <c r="CD121" s="141"/>
      <c r="CE121" s="133">
        <f t="shared" si="211"/>
        <v>0</v>
      </c>
      <c r="CF121" s="135"/>
      <c r="CG121" s="141"/>
      <c r="CH121" s="133">
        <f t="shared" si="212"/>
        <v>0</v>
      </c>
      <c r="CI121" s="135"/>
      <c r="CJ121" s="141"/>
      <c r="CK121" s="133">
        <f t="shared" si="213"/>
        <v>0</v>
      </c>
      <c r="CL121" s="135"/>
      <c r="CM121" s="141"/>
      <c r="CN121" s="133">
        <f t="shared" si="214"/>
        <v>0</v>
      </c>
      <c r="CO121" s="135"/>
      <c r="CP121" s="141"/>
      <c r="CQ121" s="133">
        <f t="shared" si="215"/>
        <v>0</v>
      </c>
      <c r="CR121" s="135"/>
      <c r="CS121" s="141"/>
      <c r="CT121" s="133">
        <f t="shared" si="216"/>
        <v>0</v>
      </c>
      <c r="CU121" s="135"/>
      <c r="CV121" s="141"/>
      <c r="CW121" s="133">
        <f t="shared" si="217"/>
        <v>0</v>
      </c>
      <c r="CX121" s="135"/>
      <c r="CY121" s="141"/>
      <c r="CZ121" s="133">
        <f t="shared" si="218"/>
        <v>0</v>
      </c>
      <c r="DA121" s="135"/>
      <c r="DB121" s="141"/>
      <c r="DC121" s="133">
        <f t="shared" si="219"/>
        <v>0</v>
      </c>
      <c r="DD121" s="135"/>
      <c r="DE121" s="141"/>
      <c r="DF121" s="133">
        <f t="shared" si="220"/>
        <v>0</v>
      </c>
      <c r="DG121" s="135"/>
      <c r="DH121" s="141"/>
      <c r="DI121" s="133">
        <f t="shared" si="221"/>
        <v>0</v>
      </c>
      <c r="DJ121" s="135"/>
      <c r="DK121" s="141"/>
      <c r="DL121" s="133">
        <f t="shared" si="222"/>
        <v>0</v>
      </c>
      <c r="DM121" s="135"/>
      <c r="DN121" s="141"/>
      <c r="DO121" s="133">
        <f t="shared" si="223"/>
        <v>0</v>
      </c>
      <c r="DP121" s="135"/>
      <c r="DQ121" s="141"/>
      <c r="DR121" s="133">
        <f t="shared" si="224"/>
        <v>0</v>
      </c>
      <c r="DS121" s="135"/>
      <c r="DT121" s="141"/>
      <c r="DU121" s="133">
        <f t="shared" si="225"/>
        <v>0</v>
      </c>
      <c r="DV121" s="135"/>
      <c r="DW121" s="141"/>
      <c r="DX121" s="133">
        <f t="shared" si="226"/>
        <v>0</v>
      </c>
      <c r="DY121" s="135"/>
      <c r="DZ121" s="141"/>
      <c r="EA121" s="133">
        <f t="shared" si="227"/>
        <v>0</v>
      </c>
      <c r="EB121" s="135"/>
      <c r="EC121" s="141"/>
      <c r="ED121" s="133">
        <f t="shared" si="228"/>
        <v>0</v>
      </c>
      <c r="EE121" s="135"/>
      <c r="EF121" s="141"/>
      <c r="EG121" s="133">
        <f t="shared" si="229"/>
        <v>0</v>
      </c>
      <c r="EH121" s="135"/>
      <c r="EI121" s="141"/>
      <c r="EJ121" s="133">
        <f t="shared" si="230"/>
        <v>0</v>
      </c>
      <c r="EK121" s="135"/>
      <c r="EL121" s="141"/>
      <c r="EM121" s="133">
        <f t="shared" si="231"/>
        <v>0</v>
      </c>
      <c r="EN121" s="135"/>
      <c r="EO121" s="141"/>
      <c r="EP121" s="133">
        <f t="shared" si="232"/>
        <v>0</v>
      </c>
      <c r="EQ121" s="135"/>
      <c r="ER121" s="141"/>
      <c r="ES121" s="133">
        <f t="shared" si="233"/>
        <v>0</v>
      </c>
      <c r="ET121" s="135"/>
      <c r="EU121" s="141"/>
      <c r="EV121" s="133">
        <f t="shared" si="234"/>
        <v>0</v>
      </c>
      <c r="EW121" s="135"/>
      <c r="EX121" s="141"/>
      <c r="EY121" s="133">
        <f t="shared" si="235"/>
        <v>0</v>
      </c>
      <c r="EZ121" s="135"/>
      <c r="FA121" s="141"/>
      <c r="FB121" s="133">
        <f t="shared" si="236"/>
        <v>0</v>
      </c>
      <c r="FC121" s="135"/>
    </row>
    <row r="122" spans="2:159" s="73" customFormat="1" ht="15" customHeight="1" x14ac:dyDescent="0.3">
      <c r="B122" s="157"/>
      <c r="C122" s="157"/>
      <c r="F122" s="626"/>
      <c r="G122" s="166" t="s">
        <v>85</v>
      </c>
      <c r="H122" s="177" t="str">
        <f>Resultados!K74</f>
        <v>W50</v>
      </c>
      <c r="J122" s="146"/>
      <c r="K122" s="145">
        <f t="shared" si="187"/>
        <v>0</v>
      </c>
      <c r="M122" s="141"/>
      <c r="N122" s="133">
        <f t="shared" si="188"/>
        <v>0</v>
      </c>
      <c r="O122" s="135"/>
      <c r="P122" s="141"/>
      <c r="Q122" s="133">
        <f t="shared" si="189"/>
        <v>0</v>
      </c>
      <c r="R122" s="135"/>
      <c r="S122" s="141"/>
      <c r="T122" s="133">
        <f t="shared" si="190"/>
        <v>0</v>
      </c>
      <c r="U122" s="135"/>
      <c r="V122" s="141"/>
      <c r="W122" s="133">
        <f t="shared" si="191"/>
        <v>0</v>
      </c>
      <c r="X122" s="135"/>
      <c r="Y122" s="141"/>
      <c r="Z122" s="133">
        <f t="shared" si="192"/>
        <v>0</v>
      </c>
      <c r="AA122" s="135"/>
      <c r="AB122" s="141"/>
      <c r="AC122" s="133">
        <f t="shared" si="193"/>
        <v>0</v>
      </c>
      <c r="AD122" s="135"/>
      <c r="AE122" s="141"/>
      <c r="AF122" s="133">
        <f t="shared" si="194"/>
        <v>0</v>
      </c>
      <c r="AG122" s="135"/>
      <c r="AH122" s="141"/>
      <c r="AI122" s="133">
        <f t="shared" si="195"/>
        <v>0</v>
      </c>
      <c r="AJ122" s="135"/>
      <c r="AK122" s="141"/>
      <c r="AL122" s="133">
        <f t="shared" si="196"/>
        <v>0</v>
      </c>
      <c r="AM122" s="135"/>
      <c r="AN122" s="141"/>
      <c r="AO122" s="133">
        <f t="shared" si="197"/>
        <v>0</v>
      </c>
      <c r="AP122" s="135"/>
      <c r="AQ122" s="141"/>
      <c r="AR122" s="133">
        <f t="shared" si="198"/>
        <v>0</v>
      </c>
      <c r="AS122" s="135"/>
      <c r="AT122" s="141"/>
      <c r="AU122" s="133">
        <f t="shared" si="199"/>
        <v>0</v>
      </c>
      <c r="AV122" s="135"/>
      <c r="AW122" s="141"/>
      <c r="AX122" s="133">
        <f t="shared" si="200"/>
        <v>0</v>
      </c>
      <c r="AY122" s="135"/>
      <c r="AZ122" s="141"/>
      <c r="BA122" s="133">
        <f t="shared" si="201"/>
        <v>0</v>
      </c>
      <c r="BB122" s="135"/>
      <c r="BC122" s="141"/>
      <c r="BD122" s="133">
        <f t="shared" si="202"/>
        <v>0</v>
      </c>
      <c r="BE122" s="135"/>
      <c r="BF122" s="141"/>
      <c r="BG122" s="133">
        <f t="shared" si="203"/>
        <v>0</v>
      </c>
      <c r="BH122" s="135"/>
      <c r="BI122" s="141"/>
      <c r="BJ122" s="133">
        <f t="shared" si="204"/>
        <v>0</v>
      </c>
      <c r="BK122" s="135"/>
      <c r="BL122" s="141"/>
      <c r="BM122" s="133">
        <f t="shared" si="205"/>
        <v>0</v>
      </c>
      <c r="BN122" s="135"/>
      <c r="BO122" s="141"/>
      <c r="BP122" s="133">
        <f t="shared" si="206"/>
        <v>0</v>
      </c>
      <c r="BQ122" s="135"/>
      <c r="BR122" s="141"/>
      <c r="BS122" s="133">
        <f t="shared" si="207"/>
        <v>0</v>
      </c>
      <c r="BT122" s="135"/>
      <c r="BU122" s="141"/>
      <c r="BV122" s="133">
        <f t="shared" si="208"/>
        <v>0</v>
      </c>
      <c r="BW122" s="135"/>
      <c r="BX122" s="141"/>
      <c r="BY122" s="133">
        <f t="shared" si="209"/>
        <v>0</v>
      </c>
      <c r="BZ122" s="135"/>
      <c r="CA122" s="141"/>
      <c r="CB122" s="133">
        <f t="shared" si="210"/>
        <v>0</v>
      </c>
      <c r="CC122" s="135"/>
      <c r="CD122" s="141"/>
      <c r="CE122" s="133">
        <f t="shared" si="211"/>
        <v>0</v>
      </c>
      <c r="CF122" s="135"/>
      <c r="CG122" s="141"/>
      <c r="CH122" s="133">
        <f t="shared" si="212"/>
        <v>0</v>
      </c>
      <c r="CI122" s="135"/>
      <c r="CJ122" s="141"/>
      <c r="CK122" s="133">
        <f t="shared" si="213"/>
        <v>0</v>
      </c>
      <c r="CL122" s="135"/>
      <c r="CM122" s="141"/>
      <c r="CN122" s="133">
        <f t="shared" si="214"/>
        <v>0</v>
      </c>
      <c r="CO122" s="135"/>
      <c r="CP122" s="141"/>
      <c r="CQ122" s="133">
        <f t="shared" si="215"/>
        <v>0</v>
      </c>
      <c r="CR122" s="135"/>
      <c r="CS122" s="141"/>
      <c r="CT122" s="133">
        <f t="shared" si="216"/>
        <v>0</v>
      </c>
      <c r="CU122" s="135"/>
      <c r="CV122" s="141"/>
      <c r="CW122" s="133">
        <f t="shared" si="217"/>
        <v>0</v>
      </c>
      <c r="CX122" s="135"/>
      <c r="CY122" s="141"/>
      <c r="CZ122" s="133">
        <f t="shared" si="218"/>
        <v>0</v>
      </c>
      <c r="DA122" s="135"/>
      <c r="DB122" s="141"/>
      <c r="DC122" s="133">
        <f t="shared" si="219"/>
        <v>0</v>
      </c>
      <c r="DD122" s="135"/>
      <c r="DE122" s="141"/>
      <c r="DF122" s="133">
        <f t="shared" si="220"/>
        <v>0</v>
      </c>
      <c r="DG122" s="135"/>
      <c r="DH122" s="141"/>
      <c r="DI122" s="133">
        <f t="shared" si="221"/>
        <v>0</v>
      </c>
      <c r="DJ122" s="135"/>
      <c r="DK122" s="141"/>
      <c r="DL122" s="133">
        <f t="shared" si="222"/>
        <v>0</v>
      </c>
      <c r="DM122" s="135"/>
      <c r="DN122" s="141"/>
      <c r="DO122" s="133">
        <f t="shared" si="223"/>
        <v>0</v>
      </c>
      <c r="DP122" s="135"/>
      <c r="DQ122" s="141"/>
      <c r="DR122" s="133">
        <f t="shared" si="224"/>
        <v>0</v>
      </c>
      <c r="DS122" s="135"/>
      <c r="DT122" s="141"/>
      <c r="DU122" s="133">
        <f t="shared" si="225"/>
        <v>0</v>
      </c>
      <c r="DV122" s="135"/>
      <c r="DW122" s="141"/>
      <c r="DX122" s="133">
        <f t="shared" si="226"/>
        <v>0</v>
      </c>
      <c r="DY122" s="135"/>
      <c r="DZ122" s="141"/>
      <c r="EA122" s="133">
        <f t="shared" si="227"/>
        <v>0</v>
      </c>
      <c r="EB122" s="135"/>
      <c r="EC122" s="141"/>
      <c r="ED122" s="133">
        <f t="shared" si="228"/>
        <v>0</v>
      </c>
      <c r="EE122" s="135"/>
      <c r="EF122" s="141"/>
      <c r="EG122" s="133">
        <f t="shared" si="229"/>
        <v>0</v>
      </c>
      <c r="EH122" s="135"/>
      <c r="EI122" s="141"/>
      <c r="EJ122" s="133">
        <f t="shared" si="230"/>
        <v>0</v>
      </c>
      <c r="EK122" s="135"/>
      <c r="EL122" s="141"/>
      <c r="EM122" s="133">
        <f t="shared" si="231"/>
        <v>0</v>
      </c>
      <c r="EN122" s="135"/>
      <c r="EO122" s="141"/>
      <c r="EP122" s="133">
        <f t="shared" si="232"/>
        <v>0</v>
      </c>
      <c r="EQ122" s="135"/>
      <c r="ER122" s="141"/>
      <c r="ES122" s="133">
        <f t="shared" si="233"/>
        <v>0</v>
      </c>
      <c r="ET122" s="135"/>
      <c r="EU122" s="141"/>
      <c r="EV122" s="133">
        <f t="shared" si="234"/>
        <v>0</v>
      </c>
      <c r="EW122" s="135"/>
      <c r="EX122" s="141"/>
      <c r="EY122" s="133">
        <f t="shared" si="235"/>
        <v>0</v>
      </c>
      <c r="EZ122" s="135"/>
      <c r="FA122" s="141"/>
      <c r="FB122" s="133">
        <f t="shared" si="236"/>
        <v>0</v>
      </c>
      <c r="FC122" s="135"/>
    </row>
    <row r="123" spans="2:159" s="73" customFormat="1" ht="15" customHeight="1" x14ac:dyDescent="0.3">
      <c r="B123" s="157"/>
      <c r="C123" s="157"/>
      <c r="F123" s="626"/>
      <c r="G123" s="166" t="s">
        <v>85</v>
      </c>
      <c r="H123" s="177" t="str">
        <f>Resultados!K75</f>
        <v>W54</v>
      </c>
      <c r="J123" s="146"/>
      <c r="K123" s="145">
        <f t="shared" si="187"/>
        <v>0</v>
      </c>
      <c r="M123" s="141"/>
      <c r="N123" s="133">
        <f t="shared" si="188"/>
        <v>0</v>
      </c>
      <c r="O123" s="135"/>
      <c r="P123" s="141"/>
      <c r="Q123" s="133">
        <f t="shared" si="189"/>
        <v>0</v>
      </c>
      <c r="R123" s="135"/>
      <c r="S123" s="141"/>
      <c r="T123" s="133">
        <f t="shared" si="190"/>
        <v>0</v>
      </c>
      <c r="U123" s="135"/>
      <c r="V123" s="141"/>
      <c r="W123" s="133">
        <f t="shared" si="191"/>
        <v>0</v>
      </c>
      <c r="X123" s="135"/>
      <c r="Y123" s="141"/>
      <c r="Z123" s="133">
        <f t="shared" si="192"/>
        <v>0</v>
      </c>
      <c r="AA123" s="135"/>
      <c r="AB123" s="141"/>
      <c r="AC123" s="133">
        <f t="shared" si="193"/>
        <v>0</v>
      </c>
      <c r="AD123" s="135"/>
      <c r="AE123" s="141"/>
      <c r="AF123" s="133">
        <f t="shared" si="194"/>
        <v>0</v>
      </c>
      <c r="AG123" s="135"/>
      <c r="AH123" s="141"/>
      <c r="AI123" s="133">
        <f t="shared" si="195"/>
        <v>0</v>
      </c>
      <c r="AJ123" s="135"/>
      <c r="AK123" s="141"/>
      <c r="AL123" s="133">
        <f t="shared" si="196"/>
        <v>0</v>
      </c>
      <c r="AM123" s="135"/>
      <c r="AN123" s="141"/>
      <c r="AO123" s="133">
        <f t="shared" si="197"/>
        <v>0</v>
      </c>
      <c r="AP123" s="135"/>
      <c r="AQ123" s="141"/>
      <c r="AR123" s="133">
        <f t="shared" si="198"/>
        <v>0</v>
      </c>
      <c r="AS123" s="135"/>
      <c r="AT123" s="141"/>
      <c r="AU123" s="133">
        <f t="shared" si="199"/>
        <v>0</v>
      </c>
      <c r="AV123" s="135"/>
      <c r="AW123" s="141"/>
      <c r="AX123" s="133">
        <f t="shared" si="200"/>
        <v>0</v>
      </c>
      <c r="AY123" s="135"/>
      <c r="AZ123" s="141"/>
      <c r="BA123" s="133">
        <f t="shared" si="201"/>
        <v>0</v>
      </c>
      <c r="BB123" s="135"/>
      <c r="BC123" s="141"/>
      <c r="BD123" s="133">
        <f t="shared" si="202"/>
        <v>0</v>
      </c>
      <c r="BE123" s="135"/>
      <c r="BF123" s="141"/>
      <c r="BG123" s="133">
        <f t="shared" si="203"/>
        <v>0</v>
      </c>
      <c r="BH123" s="135"/>
      <c r="BI123" s="141"/>
      <c r="BJ123" s="133">
        <f t="shared" si="204"/>
        <v>0</v>
      </c>
      <c r="BK123" s="135"/>
      <c r="BL123" s="141"/>
      <c r="BM123" s="133">
        <f t="shared" si="205"/>
        <v>0</v>
      </c>
      <c r="BN123" s="135"/>
      <c r="BO123" s="141"/>
      <c r="BP123" s="133">
        <f t="shared" si="206"/>
        <v>0</v>
      </c>
      <c r="BQ123" s="135"/>
      <c r="BR123" s="141"/>
      <c r="BS123" s="133">
        <f t="shared" si="207"/>
        <v>0</v>
      </c>
      <c r="BT123" s="135"/>
      <c r="BU123" s="141"/>
      <c r="BV123" s="133">
        <f t="shared" si="208"/>
        <v>0</v>
      </c>
      <c r="BW123" s="135"/>
      <c r="BX123" s="141"/>
      <c r="BY123" s="133">
        <f t="shared" si="209"/>
        <v>0</v>
      </c>
      <c r="BZ123" s="135"/>
      <c r="CA123" s="141"/>
      <c r="CB123" s="133">
        <f t="shared" si="210"/>
        <v>0</v>
      </c>
      <c r="CC123" s="135"/>
      <c r="CD123" s="141"/>
      <c r="CE123" s="133">
        <f t="shared" si="211"/>
        <v>0</v>
      </c>
      <c r="CF123" s="135"/>
      <c r="CG123" s="141"/>
      <c r="CH123" s="133">
        <f t="shared" si="212"/>
        <v>0</v>
      </c>
      <c r="CI123" s="135"/>
      <c r="CJ123" s="141"/>
      <c r="CK123" s="133">
        <f t="shared" si="213"/>
        <v>0</v>
      </c>
      <c r="CL123" s="135"/>
      <c r="CM123" s="141"/>
      <c r="CN123" s="133">
        <f t="shared" si="214"/>
        <v>0</v>
      </c>
      <c r="CO123" s="135"/>
      <c r="CP123" s="141"/>
      <c r="CQ123" s="133">
        <f t="shared" si="215"/>
        <v>0</v>
      </c>
      <c r="CR123" s="135"/>
      <c r="CS123" s="141"/>
      <c r="CT123" s="133">
        <f t="shared" si="216"/>
        <v>0</v>
      </c>
      <c r="CU123" s="135"/>
      <c r="CV123" s="141"/>
      <c r="CW123" s="133">
        <f t="shared" si="217"/>
        <v>0</v>
      </c>
      <c r="CX123" s="135"/>
      <c r="CY123" s="141"/>
      <c r="CZ123" s="133">
        <f t="shared" si="218"/>
        <v>0</v>
      </c>
      <c r="DA123" s="135"/>
      <c r="DB123" s="141"/>
      <c r="DC123" s="133">
        <f t="shared" si="219"/>
        <v>0</v>
      </c>
      <c r="DD123" s="135"/>
      <c r="DE123" s="141"/>
      <c r="DF123" s="133">
        <f t="shared" si="220"/>
        <v>0</v>
      </c>
      <c r="DG123" s="135"/>
      <c r="DH123" s="141"/>
      <c r="DI123" s="133">
        <f t="shared" si="221"/>
        <v>0</v>
      </c>
      <c r="DJ123" s="135"/>
      <c r="DK123" s="141"/>
      <c r="DL123" s="133">
        <f t="shared" si="222"/>
        <v>0</v>
      </c>
      <c r="DM123" s="135"/>
      <c r="DN123" s="141"/>
      <c r="DO123" s="133">
        <f t="shared" si="223"/>
        <v>0</v>
      </c>
      <c r="DP123" s="135"/>
      <c r="DQ123" s="141"/>
      <c r="DR123" s="133">
        <f t="shared" si="224"/>
        <v>0</v>
      </c>
      <c r="DS123" s="135"/>
      <c r="DT123" s="141"/>
      <c r="DU123" s="133">
        <f t="shared" si="225"/>
        <v>0</v>
      </c>
      <c r="DV123" s="135"/>
      <c r="DW123" s="141"/>
      <c r="DX123" s="133">
        <f t="shared" si="226"/>
        <v>0</v>
      </c>
      <c r="DY123" s="135"/>
      <c r="DZ123" s="141"/>
      <c r="EA123" s="133">
        <f t="shared" si="227"/>
        <v>0</v>
      </c>
      <c r="EB123" s="135"/>
      <c r="EC123" s="141"/>
      <c r="ED123" s="133">
        <f t="shared" si="228"/>
        <v>0</v>
      </c>
      <c r="EE123" s="135"/>
      <c r="EF123" s="141"/>
      <c r="EG123" s="133">
        <f t="shared" si="229"/>
        <v>0</v>
      </c>
      <c r="EH123" s="135"/>
      <c r="EI123" s="141"/>
      <c r="EJ123" s="133">
        <f t="shared" si="230"/>
        <v>0</v>
      </c>
      <c r="EK123" s="135"/>
      <c r="EL123" s="141"/>
      <c r="EM123" s="133">
        <f t="shared" si="231"/>
        <v>0</v>
      </c>
      <c r="EN123" s="135"/>
      <c r="EO123" s="141"/>
      <c r="EP123" s="133">
        <f t="shared" si="232"/>
        <v>0</v>
      </c>
      <c r="EQ123" s="135"/>
      <c r="ER123" s="141"/>
      <c r="ES123" s="133">
        <f t="shared" si="233"/>
        <v>0</v>
      </c>
      <c r="ET123" s="135"/>
      <c r="EU123" s="141"/>
      <c r="EV123" s="133">
        <f t="shared" si="234"/>
        <v>0</v>
      </c>
      <c r="EW123" s="135"/>
      <c r="EX123" s="141"/>
      <c r="EY123" s="133">
        <f t="shared" si="235"/>
        <v>0</v>
      </c>
      <c r="EZ123" s="135"/>
      <c r="FA123" s="141"/>
      <c r="FB123" s="133">
        <f t="shared" si="236"/>
        <v>0</v>
      </c>
      <c r="FC123" s="135"/>
    </row>
    <row r="124" spans="2:159" s="73" customFormat="1" ht="15" customHeight="1" x14ac:dyDescent="0.3">
      <c r="B124" s="157"/>
      <c r="C124" s="157"/>
      <c r="F124" s="626"/>
      <c r="G124" s="166" t="s">
        <v>85</v>
      </c>
      <c r="H124" s="177" t="str">
        <f>Resultados!K76</f>
        <v>W52</v>
      </c>
      <c r="J124" s="146"/>
      <c r="K124" s="145">
        <f t="shared" si="187"/>
        <v>0</v>
      </c>
      <c r="M124" s="141"/>
      <c r="N124" s="133">
        <f t="shared" si="188"/>
        <v>0</v>
      </c>
      <c r="O124" s="135"/>
      <c r="P124" s="141"/>
      <c r="Q124" s="133">
        <f t="shared" si="189"/>
        <v>0</v>
      </c>
      <c r="R124" s="135"/>
      <c r="S124" s="141"/>
      <c r="T124" s="133">
        <f t="shared" si="190"/>
        <v>0</v>
      </c>
      <c r="U124" s="135"/>
      <c r="V124" s="141"/>
      <c r="W124" s="133">
        <f t="shared" si="191"/>
        <v>0</v>
      </c>
      <c r="X124" s="135"/>
      <c r="Y124" s="141"/>
      <c r="Z124" s="133">
        <f t="shared" si="192"/>
        <v>0</v>
      </c>
      <c r="AA124" s="135"/>
      <c r="AB124" s="141"/>
      <c r="AC124" s="133">
        <f t="shared" si="193"/>
        <v>0</v>
      </c>
      <c r="AD124" s="135"/>
      <c r="AE124" s="141"/>
      <c r="AF124" s="133">
        <f t="shared" si="194"/>
        <v>0</v>
      </c>
      <c r="AG124" s="135"/>
      <c r="AH124" s="141"/>
      <c r="AI124" s="133">
        <f t="shared" si="195"/>
        <v>0</v>
      </c>
      <c r="AJ124" s="135"/>
      <c r="AK124" s="141"/>
      <c r="AL124" s="133">
        <f t="shared" si="196"/>
        <v>0</v>
      </c>
      <c r="AM124" s="135"/>
      <c r="AN124" s="141"/>
      <c r="AO124" s="133">
        <f t="shared" si="197"/>
        <v>0</v>
      </c>
      <c r="AP124" s="135"/>
      <c r="AQ124" s="141"/>
      <c r="AR124" s="133">
        <f t="shared" si="198"/>
        <v>0</v>
      </c>
      <c r="AS124" s="135"/>
      <c r="AT124" s="141"/>
      <c r="AU124" s="133">
        <f t="shared" si="199"/>
        <v>0</v>
      </c>
      <c r="AV124" s="135"/>
      <c r="AW124" s="141"/>
      <c r="AX124" s="133">
        <f t="shared" si="200"/>
        <v>0</v>
      </c>
      <c r="AY124" s="135"/>
      <c r="AZ124" s="141"/>
      <c r="BA124" s="133">
        <f t="shared" si="201"/>
        <v>0</v>
      </c>
      <c r="BB124" s="135"/>
      <c r="BC124" s="141"/>
      <c r="BD124" s="133">
        <f t="shared" si="202"/>
        <v>0</v>
      </c>
      <c r="BE124" s="135"/>
      <c r="BF124" s="141"/>
      <c r="BG124" s="133">
        <f t="shared" si="203"/>
        <v>0</v>
      </c>
      <c r="BH124" s="135"/>
      <c r="BI124" s="141"/>
      <c r="BJ124" s="133">
        <f t="shared" si="204"/>
        <v>0</v>
      </c>
      <c r="BK124" s="135"/>
      <c r="BL124" s="141"/>
      <c r="BM124" s="133">
        <f t="shared" si="205"/>
        <v>0</v>
      </c>
      <c r="BN124" s="135"/>
      <c r="BO124" s="141"/>
      <c r="BP124" s="133">
        <f t="shared" si="206"/>
        <v>0</v>
      </c>
      <c r="BQ124" s="135"/>
      <c r="BR124" s="141"/>
      <c r="BS124" s="133">
        <f t="shared" si="207"/>
        <v>0</v>
      </c>
      <c r="BT124" s="135"/>
      <c r="BU124" s="141"/>
      <c r="BV124" s="133">
        <f t="shared" si="208"/>
        <v>0</v>
      </c>
      <c r="BW124" s="135"/>
      <c r="BX124" s="141"/>
      <c r="BY124" s="133">
        <f t="shared" si="209"/>
        <v>0</v>
      </c>
      <c r="BZ124" s="135"/>
      <c r="CA124" s="141"/>
      <c r="CB124" s="133">
        <f t="shared" si="210"/>
        <v>0</v>
      </c>
      <c r="CC124" s="135"/>
      <c r="CD124" s="141"/>
      <c r="CE124" s="133">
        <f t="shared" si="211"/>
        <v>0</v>
      </c>
      <c r="CF124" s="135"/>
      <c r="CG124" s="141"/>
      <c r="CH124" s="133">
        <f t="shared" si="212"/>
        <v>0</v>
      </c>
      <c r="CI124" s="135"/>
      <c r="CJ124" s="141"/>
      <c r="CK124" s="133">
        <f t="shared" si="213"/>
        <v>0</v>
      </c>
      <c r="CL124" s="135"/>
      <c r="CM124" s="141"/>
      <c r="CN124" s="133">
        <f t="shared" si="214"/>
        <v>0</v>
      </c>
      <c r="CO124" s="135"/>
      <c r="CP124" s="141"/>
      <c r="CQ124" s="133">
        <f t="shared" si="215"/>
        <v>0</v>
      </c>
      <c r="CR124" s="135"/>
      <c r="CS124" s="141"/>
      <c r="CT124" s="133">
        <f t="shared" si="216"/>
        <v>0</v>
      </c>
      <c r="CU124" s="135"/>
      <c r="CV124" s="141"/>
      <c r="CW124" s="133">
        <f t="shared" si="217"/>
        <v>0</v>
      </c>
      <c r="CX124" s="135"/>
      <c r="CY124" s="141"/>
      <c r="CZ124" s="133">
        <f t="shared" si="218"/>
        <v>0</v>
      </c>
      <c r="DA124" s="135"/>
      <c r="DB124" s="141"/>
      <c r="DC124" s="133">
        <f t="shared" si="219"/>
        <v>0</v>
      </c>
      <c r="DD124" s="135"/>
      <c r="DE124" s="141"/>
      <c r="DF124" s="133">
        <f t="shared" si="220"/>
        <v>0</v>
      </c>
      <c r="DG124" s="135"/>
      <c r="DH124" s="141"/>
      <c r="DI124" s="133">
        <f t="shared" si="221"/>
        <v>0</v>
      </c>
      <c r="DJ124" s="135"/>
      <c r="DK124" s="141"/>
      <c r="DL124" s="133">
        <f t="shared" si="222"/>
        <v>0</v>
      </c>
      <c r="DM124" s="135"/>
      <c r="DN124" s="141"/>
      <c r="DO124" s="133">
        <f t="shared" si="223"/>
        <v>0</v>
      </c>
      <c r="DP124" s="135"/>
      <c r="DQ124" s="141"/>
      <c r="DR124" s="133">
        <f t="shared" si="224"/>
        <v>0</v>
      </c>
      <c r="DS124" s="135"/>
      <c r="DT124" s="141"/>
      <c r="DU124" s="133">
        <f t="shared" si="225"/>
        <v>0</v>
      </c>
      <c r="DV124" s="135"/>
      <c r="DW124" s="141"/>
      <c r="DX124" s="133">
        <f t="shared" si="226"/>
        <v>0</v>
      </c>
      <c r="DY124" s="135"/>
      <c r="DZ124" s="141"/>
      <c r="EA124" s="133">
        <f t="shared" si="227"/>
        <v>0</v>
      </c>
      <c r="EB124" s="135"/>
      <c r="EC124" s="141"/>
      <c r="ED124" s="133">
        <f t="shared" si="228"/>
        <v>0</v>
      </c>
      <c r="EE124" s="135"/>
      <c r="EF124" s="141"/>
      <c r="EG124" s="133">
        <f t="shared" si="229"/>
        <v>0</v>
      </c>
      <c r="EH124" s="135"/>
      <c r="EI124" s="141"/>
      <c r="EJ124" s="133">
        <f t="shared" si="230"/>
        <v>0</v>
      </c>
      <c r="EK124" s="135"/>
      <c r="EL124" s="141"/>
      <c r="EM124" s="133">
        <f t="shared" si="231"/>
        <v>0</v>
      </c>
      <c r="EN124" s="135"/>
      <c r="EO124" s="141"/>
      <c r="EP124" s="133">
        <f t="shared" si="232"/>
        <v>0</v>
      </c>
      <c r="EQ124" s="135"/>
      <c r="ER124" s="141"/>
      <c r="ES124" s="133">
        <f t="shared" si="233"/>
        <v>0</v>
      </c>
      <c r="ET124" s="135"/>
      <c r="EU124" s="141"/>
      <c r="EV124" s="133">
        <f t="shared" si="234"/>
        <v>0</v>
      </c>
      <c r="EW124" s="135"/>
      <c r="EX124" s="141"/>
      <c r="EY124" s="133">
        <f t="shared" si="235"/>
        <v>0</v>
      </c>
      <c r="EZ124" s="135"/>
      <c r="FA124" s="141"/>
      <c r="FB124" s="133">
        <f t="shared" si="236"/>
        <v>0</v>
      </c>
      <c r="FC124" s="135"/>
    </row>
    <row r="125" spans="2:159" s="73" customFormat="1" ht="15" customHeight="1" x14ac:dyDescent="0.3">
      <c r="B125" s="157"/>
      <c r="C125" s="157"/>
      <c r="F125" s="627"/>
      <c r="G125" s="170" t="s">
        <v>85</v>
      </c>
      <c r="H125" s="178" t="str">
        <f>Resultados!K77</f>
        <v>W56</v>
      </c>
      <c r="J125" s="146"/>
      <c r="K125" s="145">
        <f t="shared" si="187"/>
        <v>0</v>
      </c>
      <c r="M125" s="141"/>
      <c r="N125" s="133">
        <f t="shared" si="188"/>
        <v>0</v>
      </c>
      <c r="O125" s="135"/>
      <c r="P125" s="141"/>
      <c r="Q125" s="133">
        <f t="shared" si="189"/>
        <v>0</v>
      </c>
      <c r="R125" s="135"/>
      <c r="S125" s="141"/>
      <c r="T125" s="133">
        <f t="shared" si="190"/>
        <v>0</v>
      </c>
      <c r="U125" s="135"/>
      <c r="V125" s="141"/>
      <c r="W125" s="133">
        <f t="shared" si="191"/>
        <v>0</v>
      </c>
      <c r="X125" s="135"/>
      <c r="Y125" s="141"/>
      <c r="Z125" s="133">
        <f t="shared" si="192"/>
        <v>0</v>
      </c>
      <c r="AA125" s="135"/>
      <c r="AB125" s="141"/>
      <c r="AC125" s="133">
        <f t="shared" si="193"/>
        <v>0</v>
      </c>
      <c r="AD125" s="135"/>
      <c r="AE125" s="141"/>
      <c r="AF125" s="133">
        <f t="shared" si="194"/>
        <v>0</v>
      </c>
      <c r="AG125" s="135"/>
      <c r="AH125" s="141"/>
      <c r="AI125" s="133">
        <f t="shared" si="195"/>
        <v>0</v>
      </c>
      <c r="AJ125" s="135"/>
      <c r="AK125" s="141"/>
      <c r="AL125" s="133">
        <f t="shared" si="196"/>
        <v>0</v>
      </c>
      <c r="AM125" s="135"/>
      <c r="AN125" s="141"/>
      <c r="AO125" s="133">
        <f t="shared" si="197"/>
        <v>0</v>
      </c>
      <c r="AP125" s="135"/>
      <c r="AQ125" s="141"/>
      <c r="AR125" s="133">
        <f t="shared" si="198"/>
        <v>0</v>
      </c>
      <c r="AS125" s="135"/>
      <c r="AT125" s="141"/>
      <c r="AU125" s="133">
        <f t="shared" si="199"/>
        <v>0</v>
      </c>
      <c r="AV125" s="135"/>
      <c r="AW125" s="141"/>
      <c r="AX125" s="133">
        <f t="shared" si="200"/>
        <v>0</v>
      </c>
      <c r="AY125" s="135"/>
      <c r="AZ125" s="141"/>
      <c r="BA125" s="133">
        <f t="shared" si="201"/>
        <v>0</v>
      </c>
      <c r="BB125" s="135"/>
      <c r="BC125" s="141"/>
      <c r="BD125" s="133">
        <f t="shared" si="202"/>
        <v>0</v>
      </c>
      <c r="BE125" s="135"/>
      <c r="BF125" s="141"/>
      <c r="BG125" s="133">
        <f t="shared" si="203"/>
        <v>0</v>
      </c>
      <c r="BH125" s="135"/>
      <c r="BI125" s="141"/>
      <c r="BJ125" s="133">
        <f t="shared" si="204"/>
        <v>0</v>
      </c>
      <c r="BK125" s="135"/>
      <c r="BL125" s="141"/>
      <c r="BM125" s="133">
        <f t="shared" si="205"/>
        <v>0</v>
      </c>
      <c r="BN125" s="135"/>
      <c r="BO125" s="141"/>
      <c r="BP125" s="133">
        <f t="shared" si="206"/>
        <v>0</v>
      </c>
      <c r="BQ125" s="135"/>
      <c r="BR125" s="141"/>
      <c r="BS125" s="133">
        <f t="shared" si="207"/>
        <v>0</v>
      </c>
      <c r="BT125" s="135"/>
      <c r="BU125" s="141"/>
      <c r="BV125" s="133">
        <f t="shared" si="208"/>
        <v>0</v>
      </c>
      <c r="BW125" s="135"/>
      <c r="BX125" s="141"/>
      <c r="BY125" s="133">
        <f t="shared" si="209"/>
        <v>0</v>
      </c>
      <c r="BZ125" s="135"/>
      <c r="CA125" s="141"/>
      <c r="CB125" s="133">
        <f t="shared" si="210"/>
        <v>0</v>
      </c>
      <c r="CC125" s="135"/>
      <c r="CD125" s="141"/>
      <c r="CE125" s="133">
        <f t="shared" si="211"/>
        <v>0</v>
      </c>
      <c r="CF125" s="135"/>
      <c r="CG125" s="141"/>
      <c r="CH125" s="133">
        <f t="shared" si="212"/>
        <v>0</v>
      </c>
      <c r="CI125" s="135"/>
      <c r="CJ125" s="141"/>
      <c r="CK125" s="133">
        <f t="shared" si="213"/>
        <v>0</v>
      </c>
      <c r="CL125" s="135"/>
      <c r="CM125" s="141"/>
      <c r="CN125" s="133">
        <f t="shared" si="214"/>
        <v>0</v>
      </c>
      <c r="CO125" s="135"/>
      <c r="CP125" s="141"/>
      <c r="CQ125" s="133">
        <f t="shared" si="215"/>
        <v>0</v>
      </c>
      <c r="CR125" s="135"/>
      <c r="CS125" s="141"/>
      <c r="CT125" s="133">
        <f t="shared" si="216"/>
        <v>0</v>
      </c>
      <c r="CU125" s="135"/>
      <c r="CV125" s="141"/>
      <c r="CW125" s="133">
        <f t="shared" si="217"/>
        <v>0</v>
      </c>
      <c r="CX125" s="135"/>
      <c r="CY125" s="141"/>
      <c r="CZ125" s="133">
        <f t="shared" si="218"/>
        <v>0</v>
      </c>
      <c r="DA125" s="135"/>
      <c r="DB125" s="141"/>
      <c r="DC125" s="133">
        <f t="shared" si="219"/>
        <v>0</v>
      </c>
      <c r="DD125" s="135"/>
      <c r="DE125" s="141"/>
      <c r="DF125" s="133">
        <f t="shared" si="220"/>
        <v>0</v>
      </c>
      <c r="DG125" s="135"/>
      <c r="DH125" s="141"/>
      <c r="DI125" s="133">
        <f t="shared" si="221"/>
        <v>0</v>
      </c>
      <c r="DJ125" s="135"/>
      <c r="DK125" s="141"/>
      <c r="DL125" s="133">
        <f t="shared" si="222"/>
        <v>0</v>
      </c>
      <c r="DM125" s="135"/>
      <c r="DN125" s="141"/>
      <c r="DO125" s="133">
        <f t="shared" si="223"/>
        <v>0</v>
      </c>
      <c r="DP125" s="135"/>
      <c r="DQ125" s="141"/>
      <c r="DR125" s="133">
        <f t="shared" si="224"/>
        <v>0</v>
      </c>
      <c r="DS125" s="135"/>
      <c r="DT125" s="141"/>
      <c r="DU125" s="133">
        <f t="shared" si="225"/>
        <v>0</v>
      </c>
      <c r="DV125" s="135"/>
      <c r="DW125" s="141"/>
      <c r="DX125" s="133">
        <f t="shared" si="226"/>
        <v>0</v>
      </c>
      <c r="DY125" s="135"/>
      <c r="DZ125" s="141"/>
      <c r="EA125" s="133">
        <f t="shared" si="227"/>
        <v>0</v>
      </c>
      <c r="EB125" s="135"/>
      <c r="EC125" s="141"/>
      <c r="ED125" s="133">
        <f t="shared" si="228"/>
        <v>0</v>
      </c>
      <c r="EE125" s="135"/>
      <c r="EF125" s="141"/>
      <c r="EG125" s="133">
        <f t="shared" si="229"/>
        <v>0</v>
      </c>
      <c r="EH125" s="135"/>
      <c r="EI125" s="141"/>
      <c r="EJ125" s="133">
        <f t="shared" si="230"/>
        <v>0</v>
      </c>
      <c r="EK125" s="135"/>
      <c r="EL125" s="141"/>
      <c r="EM125" s="133">
        <f t="shared" si="231"/>
        <v>0</v>
      </c>
      <c r="EN125" s="135"/>
      <c r="EO125" s="141"/>
      <c r="EP125" s="133">
        <f t="shared" si="232"/>
        <v>0</v>
      </c>
      <c r="EQ125" s="135"/>
      <c r="ER125" s="141"/>
      <c r="ES125" s="133">
        <f t="shared" si="233"/>
        <v>0</v>
      </c>
      <c r="ET125" s="135"/>
      <c r="EU125" s="141"/>
      <c r="EV125" s="133">
        <f t="shared" si="234"/>
        <v>0</v>
      </c>
      <c r="EW125" s="135"/>
      <c r="EX125" s="141"/>
      <c r="EY125" s="133">
        <f t="shared" si="235"/>
        <v>0</v>
      </c>
      <c r="EZ125" s="135"/>
      <c r="FA125" s="141"/>
      <c r="FB125" s="133">
        <f t="shared" si="236"/>
        <v>0</v>
      </c>
      <c r="FC125" s="135"/>
    </row>
    <row r="126" spans="2:159" s="73" customFormat="1" x14ac:dyDescent="0.3">
      <c r="B126" s="157"/>
      <c r="C126" s="157"/>
      <c r="J126" s="142"/>
      <c r="M126" s="141"/>
      <c r="N126" s="133"/>
      <c r="O126" s="135"/>
      <c r="P126" s="141"/>
      <c r="Q126" s="133"/>
      <c r="R126" s="135"/>
      <c r="S126" s="141"/>
      <c r="T126" s="133"/>
      <c r="U126" s="135"/>
      <c r="V126" s="141"/>
      <c r="W126" s="133"/>
      <c r="X126" s="135"/>
      <c r="Y126" s="141"/>
      <c r="Z126" s="133"/>
      <c r="AA126" s="135"/>
      <c r="AB126" s="141"/>
      <c r="AC126" s="133"/>
      <c r="AD126" s="135"/>
      <c r="AE126" s="141"/>
      <c r="AF126" s="133"/>
      <c r="AG126" s="135"/>
      <c r="AH126" s="141"/>
      <c r="AI126" s="133"/>
      <c r="AJ126" s="135"/>
      <c r="AK126" s="141"/>
      <c r="AL126" s="133"/>
      <c r="AM126" s="135"/>
      <c r="AN126" s="141"/>
      <c r="AO126" s="133"/>
      <c r="AP126" s="135"/>
      <c r="AQ126" s="141"/>
      <c r="AR126" s="133"/>
      <c r="AS126" s="135"/>
      <c r="AT126" s="141"/>
      <c r="AU126" s="133"/>
      <c r="AV126" s="135"/>
      <c r="AW126" s="141"/>
      <c r="AX126" s="133"/>
      <c r="AY126" s="135"/>
      <c r="AZ126" s="141"/>
      <c r="BA126" s="133"/>
      <c r="BB126" s="135"/>
      <c r="BC126" s="141"/>
      <c r="BD126" s="133"/>
      <c r="BE126" s="135"/>
      <c r="BF126" s="141"/>
      <c r="BG126" s="133"/>
      <c r="BH126" s="135"/>
      <c r="BI126" s="141"/>
      <c r="BJ126" s="133"/>
      <c r="BK126" s="135"/>
      <c r="BL126" s="141"/>
      <c r="BM126" s="133"/>
      <c r="BN126" s="135"/>
      <c r="BO126" s="141"/>
      <c r="BP126" s="133"/>
      <c r="BQ126" s="135"/>
      <c r="BR126" s="141"/>
      <c r="BS126" s="133"/>
      <c r="BT126" s="135"/>
      <c r="BU126" s="141"/>
      <c r="BV126" s="133"/>
      <c r="BW126" s="135"/>
      <c r="BX126" s="141"/>
      <c r="BY126" s="133"/>
      <c r="BZ126" s="135"/>
      <c r="CA126" s="141"/>
      <c r="CB126" s="133"/>
      <c r="CC126" s="135"/>
      <c r="CD126" s="141"/>
      <c r="CE126" s="133"/>
      <c r="CF126" s="135"/>
      <c r="CG126" s="141"/>
      <c r="CH126" s="133"/>
      <c r="CI126" s="135"/>
      <c r="CJ126" s="141"/>
      <c r="CK126" s="133"/>
      <c r="CL126" s="135"/>
      <c r="CM126" s="141"/>
      <c r="CN126" s="133"/>
      <c r="CO126" s="135"/>
      <c r="CP126" s="141"/>
      <c r="CQ126" s="133"/>
      <c r="CR126" s="135"/>
      <c r="CS126" s="141"/>
      <c r="CT126" s="133"/>
      <c r="CU126" s="135"/>
      <c r="CV126" s="141"/>
      <c r="CW126" s="133"/>
      <c r="CX126" s="135"/>
      <c r="CY126" s="141"/>
      <c r="CZ126" s="133"/>
      <c r="DA126" s="135"/>
      <c r="DB126" s="141"/>
      <c r="DC126" s="133"/>
      <c r="DD126" s="135"/>
      <c r="DE126" s="141"/>
      <c r="DF126" s="133"/>
      <c r="DG126" s="135"/>
      <c r="DH126" s="141"/>
      <c r="DI126" s="133"/>
      <c r="DJ126" s="135"/>
      <c r="DK126" s="141"/>
      <c r="DL126" s="133"/>
      <c r="DM126" s="135"/>
      <c r="DN126" s="141"/>
      <c r="DO126" s="133"/>
      <c r="DP126" s="135"/>
      <c r="DQ126" s="141"/>
      <c r="DR126" s="133"/>
      <c r="DS126" s="135"/>
      <c r="DT126" s="141"/>
      <c r="DU126" s="133"/>
      <c r="DV126" s="135"/>
      <c r="DW126" s="141"/>
      <c r="DX126" s="133"/>
      <c r="DY126" s="135"/>
      <c r="DZ126" s="141"/>
      <c r="EA126" s="133"/>
      <c r="EB126" s="135"/>
      <c r="EC126" s="141"/>
      <c r="ED126" s="133"/>
      <c r="EE126" s="135"/>
      <c r="EF126" s="141"/>
      <c r="EG126" s="133"/>
      <c r="EH126" s="135"/>
      <c r="EI126" s="141"/>
      <c r="EJ126" s="133"/>
      <c r="EK126" s="135"/>
      <c r="EL126" s="141"/>
      <c r="EM126" s="133"/>
      <c r="EN126" s="135"/>
      <c r="EO126" s="141"/>
      <c r="EP126" s="133"/>
      <c r="EQ126" s="135"/>
      <c r="ER126" s="141"/>
      <c r="ES126" s="133"/>
      <c r="ET126" s="135"/>
      <c r="EU126" s="141"/>
      <c r="EV126" s="133"/>
      <c r="EW126" s="135"/>
      <c r="EX126" s="141"/>
      <c r="EY126" s="133"/>
      <c r="EZ126" s="135"/>
      <c r="FA126" s="141"/>
      <c r="FB126" s="133"/>
      <c r="FC126" s="135"/>
    </row>
    <row r="127" spans="2:159" s="73" customFormat="1" ht="15.6" x14ac:dyDescent="0.3">
      <c r="B127" s="157"/>
      <c r="C127" s="157"/>
      <c r="D127" s="75"/>
      <c r="E127" s="75"/>
      <c r="G127" s="629" t="s">
        <v>255</v>
      </c>
      <c r="H127" s="630"/>
      <c r="J127" s="142"/>
      <c r="M127" s="141"/>
      <c r="N127" s="133"/>
      <c r="O127" s="135"/>
      <c r="P127" s="141"/>
      <c r="Q127" s="133"/>
      <c r="R127" s="135"/>
      <c r="S127" s="141"/>
      <c r="T127" s="133"/>
      <c r="U127" s="135"/>
      <c r="V127" s="141"/>
      <c r="W127" s="133"/>
      <c r="X127" s="135"/>
      <c r="Y127" s="141"/>
      <c r="Z127" s="133"/>
      <c r="AA127" s="135"/>
      <c r="AB127" s="141"/>
      <c r="AC127" s="133"/>
      <c r="AD127" s="135"/>
      <c r="AE127" s="141"/>
      <c r="AF127" s="133"/>
      <c r="AG127" s="135"/>
      <c r="AH127" s="141"/>
      <c r="AI127" s="133"/>
      <c r="AJ127" s="135"/>
      <c r="AK127" s="141"/>
      <c r="AL127" s="133"/>
      <c r="AM127" s="135"/>
      <c r="AN127" s="141"/>
      <c r="AO127" s="133"/>
      <c r="AP127" s="135"/>
      <c r="AQ127" s="141"/>
      <c r="AR127" s="133"/>
      <c r="AS127" s="135"/>
      <c r="AT127" s="141"/>
      <c r="AU127" s="133"/>
      <c r="AV127" s="135"/>
      <c r="AW127" s="141"/>
      <c r="AX127" s="133"/>
      <c r="AY127" s="135"/>
      <c r="AZ127" s="141"/>
      <c r="BA127" s="133"/>
      <c r="BB127" s="135"/>
      <c r="BC127" s="141"/>
      <c r="BD127" s="133"/>
      <c r="BE127" s="135"/>
      <c r="BF127" s="141"/>
      <c r="BG127" s="133"/>
      <c r="BH127" s="135"/>
      <c r="BI127" s="141"/>
      <c r="BJ127" s="133"/>
      <c r="BK127" s="135"/>
      <c r="BL127" s="141"/>
      <c r="BM127" s="133"/>
      <c r="BN127" s="135"/>
      <c r="BO127" s="141"/>
      <c r="BP127" s="133"/>
      <c r="BQ127" s="135"/>
      <c r="BR127" s="141"/>
      <c r="BS127" s="133"/>
      <c r="BT127" s="135"/>
      <c r="BU127" s="141"/>
      <c r="BV127" s="133"/>
      <c r="BW127" s="135"/>
      <c r="BX127" s="141"/>
      <c r="BY127" s="133"/>
      <c r="BZ127" s="135"/>
      <c r="CA127" s="141"/>
      <c r="CB127" s="133"/>
      <c r="CC127" s="135"/>
      <c r="CD127" s="141"/>
      <c r="CE127" s="133"/>
      <c r="CF127" s="135"/>
      <c r="CG127" s="141"/>
      <c r="CH127" s="133"/>
      <c r="CI127" s="135"/>
      <c r="CJ127" s="141"/>
      <c r="CK127" s="133"/>
      <c r="CL127" s="135"/>
      <c r="CM127" s="141"/>
      <c r="CN127" s="133"/>
      <c r="CO127" s="135"/>
      <c r="CP127" s="141"/>
      <c r="CQ127" s="133"/>
      <c r="CR127" s="135"/>
      <c r="CS127" s="141"/>
      <c r="CT127" s="133"/>
      <c r="CU127" s="135"/>
      <c r="CV127" s="141"/>
      <c r="CW127" s="133"/>
      <c r="CX127" s="135"/>
      <c r="CY127" s="141"/>
      <c r="CZ127" s="133"/>
      <c r="DA127" s="135"/>
      <c r="DB127" s="141"/>
      <c r="DC127" s="133"/>
      <c r="DD127" s="135"/>
      <c r="DE127" s="141"/>
      <c r="DF127" s="133"/>
      <c r="DG127" s="135"/>
      <c r="DH127" s="141"/>
      <c r="DI127" s="133"/>
      <c r="DJ127" s="135"/>
      <c r="DK127" s="141"/>
      <c r="DL127" s="133"/>
      <c r="DM127" s="135"/>
      <c r="DN127" s="141"/>
      <c r="DO127" s="133"/>
      <c r="DP127" s="135"/>
      <c r="DQ127" s="141"/>
      <c r="DR127" s="133"/>
      <c r="DS127" s="135"/>
      <c r="DT127" s="141"/>
      <c r="DU127" s="133"/>
      <c r="DV127" s="135"/>
      <c r="DW127" s="141"/>
      <c r="DX127" s="133"/>
      <c r="DY127" s="135"/>
      <c r="DZ127" s="141"/>
      <c r="EA127" s="133"/>
      <c r="EB127" s="135"/>
      <c r="EC127" s="141"/>
      <c r="ED127" s="133"/>
      <c r="EE127" s="135"/>
      <c r="EF127" s="141"/>
      <c r="EG127" s="133"/>
      <c r="EH127" s="135"/>
      <c r="EI127" s="141"/>
      <c r="EJ127" s="133"/>
      <c r="EK127" s="135"/>
      <c r="EL127" s="141"/>
      <c r="EM127" s="133"/>
      <c r="EN127" s="135"/>
      <c r="EO127" s="141"/>
      <c r="EP127" s="133"/>
      <c r="EQ127" s="135"/>
      <c r="ER127" s="141"/>
      <c r="ES127" s="133"/>
      <c r="ET127" s="135"/>
      <c r="EU127" s="141"/>
      <c r="EV127" s="133"/>
      <c r="EW127" s="135"/>
      <c r="EX127" s="141"/>
      <c r="EY127" s="133"/>
      <c r="EZ127" s="135"/>
      <c r="FA127" s="141"/>
      <c r="FB127" s="133"/>
      <c r="FC127" s="135"/>
    </row>
    <row r="128" spans="2:159" s="73" customFormat="1" ht="15" customHeight="1" x14ac:dyDescent="0.3">
      <c r="B128" s="157"/>
      <c r="C128" s="157"/>
      <c r="D128" s="75" t="str">
        <f>CONCATENATE(Resultados!K74,"-",Resultados!F74)</f>
        <v>W50-W49</v>
      </c>
      <c r="E128" s="75" t="str">
        <f>CONCATENATE(IF(Resultados!H74&gt;Resultados!I74,2,IF(Resultados!H74&lt;Resultados!I74,1,IF(AND(Resultados!H74=Resultados!I74,Resultados!H74&lt;&gt;"",Resultados!I74&lt;&gt;""),"X",0))),"|",Resultados!I74,"-",Resultados!H74)</f>
        <v>0|-</v>
      </c>
      <c r="F128" s="625" t="s">
        <v>144</v>
      </c>
      <c r="G128" s="174" t="str">
        <f>CONCATENATE(Resultados!F74,"-",Resultados!K74)</f>
        <v>W49-W50</v>
      </c>
      <c r="H128" s="176" t="str">
        <f>CONCATENATE(IF(Resultados!H74&gt;Resultados!I74,1,IF(Resultados!H74&lt;Resultados!I74,2,IF(AND(Resultados!H74=Resultados!I74,Resultados!H74&lt;&gt;"",Resultados!I74&lt;&gt;""),"X",0))),"|",Resultados!H74,"-",Resultados!I74)</f>
        <v>0|-</v>
      </c>
      <c r="J128" s="146"/>
      <c r="K128" s="145">
        <f t="array" ref="K128">IFERROR(SUM(($G$128:$G$131=LEFT(J128,FIND("·",J128)-1))*(LEFT(($H$128:$H$131),1)=MID(J128,FIND("|",J128)-1,1))*(RIGHT(($H$128:$H$131),LEN($H$128:$H$131)-FIND("|",$H$128:$H$131))=RIGHT(J128,LEN(J128)-FIND("|",J128)))*($D$19+$D$18))+SUM(($D$128:$D$131=LEFT(J128,FIND("·",J128)-1))*(LEFT(($E$128:$E$131),1)=MID(J128,FIND("|",J128)-1,1))*(RIGHT(($E$128:$E$131),LEN($E$128:$E$131)-FIND("|",$E$128:$E$131))=RIGHT(J128,LEN(J128)-FIND("|",J128))))*($D$19+$D$18)+SUM((($G$128:$G$131)=LEFT(J128,FIND("·",J128)-1))*(LEFT(($H$128:$H$131),1)=MID(J128,FIND("|",J128)-1,1))*(RIGHT(($H$128:$H$131),LEN($H$128:$H$131)-FIND("|",$H$128:$H$131))&lt;&gt;RIGHT(J128,LEN(J128)-FIND("|",J128))))*$D$18+SUM(($D$128:$D$131=LEFT(J128,FIND("·",J128)-1))*(LEFT(($E$128:$E$131),1)=MID(J128,FIND("|",J128)-1,1))*(RIGHT(($E$128:$E$131),LEN($E$128:$E$131)-FIND("|",$E$128:$E$131))&lt;&gt;RIGHT(J128,LEN(J128)-FIND("|",J128))))*($D$18)+SUMIFS($D$17,$H$128,"&lt;&gt;0|-",$G128,LEFT(J128,FIND("·",J128)-1)),0)</f>
        <v>0</v>
      </c>
      <c r="L128" s="74"/>
      <c r="M128" s="141"/>
      <c r="N128" s="133">
        <f t="array" ref="N128">IFERROR(SUM(($G$128:$G$131=LEFT(M128,FIND("·",M128)-1))*(LEFT(($H$128:$H$131),1)=MID(M128,FIND("|",M128)-1,1))*(RIGHT(($H$128:$H$131),LEN($H$128:$H$131)-FIND("|",$H$128:$H$131))=RIGHT(M128,LEN(M128)-FIND("|",M128)))*($D$19+$D$18))+SUM(($D$128:$D$131=LEFT(M128,FIND("·",M128)-1))*(LEFT(($E$128:$E$131),1)=MID(M128,FIND("|",M128)-1,1))*(RIGHT(($E$128:$E$131),LEN($E$128:$E$131)-FIND("|",$E$128:$E$131))=RIGHT(M128,LEN(M128)-FIND("|",M128))))*($D$19+$D$18)+SUM((($G$128:$G$131)=LEFT(M128,FIND("·",M128)-1))*(LEFT(($H$128:$H$131),1)=MID(M128,FIND("|",M128)-1,1))*(RIGHT(($H$128:$H$131),LEN($H$128:$H$131)-FIND("|",$H$128:$H$131))&lt;&gt;RIGHT(M128,LEN(M128)-FIND("|",M128))))*$D$18+SUM(($D$128:$D$131=LEFT(M128,FIND("·",M128)-1))*(LEFT(($E$128:$E$131),1)=MID(M128,FIND("|",M128)-1,1))*(RIGHT(($E$128:$E$131),LEN($E$128:$E$131)-FIND("|",$E$128:$E$131))&lt;&gt;RIGHT(M128,LEN(M128)-FIND("|",M128))))*($D$18)+SUMIFS($D$17,$H$128,"&lt;&gt;0|-",$G128,LEFT(M128,FIND("·",M128)-1)),0)</f>
        <v>0</v>
      </c>
      <c r="O128" s="74"/>
      <c r="P128" s="141"/>
      <c r="Q128" s="133">
        <f t="array" ref="Q128">IFERROR(SUM(($G$128:$G$131=LEFT(P128,FIND("·",P128)-1))*(LEFT(($H$128:$H$131),1)=MID(P128,FIND("|",P128)-1,1))*(RIGHT(($H$128:$H$131),LEN($H$128:$H$131)-FIND("|",$H$128:$H$131))=RIGHT(P128,LEN(P128)-FIND("|",P128)))*($D$19+$D$18))+SUM(($D$128:$D$131=LEFT(P128,FIND("·",P128)-1))*(LEFT(($E$128:$E$131),1)=MID(P128,FIND("|",P128)-1,1))*(RIGHT(($E$128:$E$131),LEN($E$128:$E$131)-FIND("|",$E$128:$E$131))=RIGHT(P128,LEN(P128)-FIND("|",P128))))*($D$19+$D$18)+SUM((($G$128:$G$131)=LEFT(P128,FIND("·",P128)-1))*(LEFT(($H$128:$H$131),1)=MID(P128,FIND("|",P128)-1,1))*(RIGHT(($H$128:$H$131),LEN($H$128:$H$131)-FIND("|",$H$128:$H$131))&lt;&gt;RIGHT(P128,LEN(P128)-FIND("|",P128))))*$D$18+SUM(($D$128:$D$131=LEFT(P128,FIND("·",P128)-1))*(LEFT(($E$128:$E$131),1)=MID(P128,FIND("|",P128)-1,1))*(RIGHT(($E$128:$E$131),LEN($E$128:$E$131)-FIND("|",$E$128:$E$131))&lt;&gt;RIGHT(P128,LEN(P128)-FIND("|",P128))))*($D$18)+SUMIFS($D$17,$H$128,"&lt;&gt;0|-",$G128,LEFT(P128,FIND("·",P128)-1)),0)</f>
        <v>0</v>
      </c>
      <c r="R128" s="74"/>
      <c r="S128" s="141"/>
      <c r="T128" s="133">
        <f t="array" ref="T128">IFERROR(SUM(($G$128:$G$131=LEFT(S128,FIND("·",S128)-1))*(LEFT(($H$128:$H$131),1)=MID(S128,FIND("|",S128)-1,1))*(RIGHT(($H$128:$H$131),LEN($H$128:$H$131)-FIND("|",$H$128:$H$131))=RIGHT(S128,LEN(S128)-FIND("|",S128)))*($D$19+$D$18))+SUM(($D$128:$D$131=LEFT(S128,FIND("·",S128)-1))*(LEFT(($E$128:$E$131),1)=MID(S128,FIND("|",S128)-1,1))*(RIGHT(($E$128:$E$131),LEN($E$128:$E$131)-FIND("|",$E$128:$E$131))=RIGHT(S128,LEN(S128)-FIND("|",S128))))*($D$19+$D$18)+SUM((($G$128:$G$131)=LEFT(S128,FIND("·",S128)-1))*(LEFT(($H$128:$H$131),1)=MID(S128,FIND("|",S128)-1,1))*(RIGHT(($H$128:$H$131),LEN($H$128:$H$131)-FIND("|",$H$128:$H$131))&lt;&gt;RIGHT(S128,LEN(S128)-FIND("|",S128))))*$D$18+SUM(($D$128:$D$131=LEFT(S128,FIND("·",S128)-1))*(LEFT(($E$128:$E$131),1)=MID(S128,FIND("|",S128)-1,1))*(RIGHT(($E$128:$E$131),LEN($E$128:$E$131)-FIND("|",$E$128:$E$131))&lt;&gt;RIGHT(S128,LEN(S128)-FIND("|",S128))))*($D$18)+SUMIFS($D$17,$H$128,"&lt;&gt;0|-",$G128,LEFT(S128,FIND("·",S128)-1)),0)</f>
        <v>0</v>
      </c>
      <c r="U128" s="74"/>
      <c r="V128" s="141"/>
      <c r="W128" s="133">
        <f t="array" ref="W128">IFERROR(SUM(($G$128:$G$131=LEFT(V128,FIND("·",V128)-1))*(LEFT(($H$128:$H$131),1)=MID(V128,FIND("|",V128)-1,1))*(RIGHT(($H$128:$H$131),LEN($H$128:$H$131)-FIND("|",$H$128:$H$131))=RIGHT(V128,LEN(V128)-FIND("|",V128)))*($D$19+$D$18))+SUM(($D$128:$D$131=LEFT(V128,FIND("·",V128)-1))*(LEFT(($E$128:$E$131),1)=MID(V128,FIND("|",V128)-1,1))*(RIGHT(($E$128:$E$131),LEN($E$128:$E$131)-FIND("|",$E$128:$E$131))=RIGHT(V128,LEN(V128)-FIND("|",V128))))*($D$19+$D$18)+SUM((($G$128:$G$131)=LEFT(V128,FIND("·",V128)-1))*(LEFT(($H$128:$H$131),1)=MID(V128,FIND("|",V128)-1,1))*(RIGHT(($H$128:$H$131),LEN($H$128:$H$131)-FIND("|",$H$128:$H$131))&lt;&gt;RIGHT(V128,LEN(V128)-FIND("|",V128))))*$D$18+SUM(($D$128:$D$131=LEFT(V128,FIND("·",V128)-1))*(LEFT(($E$128:$E$131),1)=MID(V128,FIND("|",V128)-1,1))*(RIGHT(($E$128:$E$131),LEN($E$128:$E$131)-FIND("|",$E$128:$E$131))&lt;&gt;RIGHT(V128,LEN(V128)-FIND("|",V128))))*($D$18)+SUMIFS($D$17,$H$128,"&lt;&gt;0|-",$G128,LEFT(V128,FIND("·",V128)-1)),0)</f>
        <v>0</v>
      </c>
      <c r="X128" s="74"/>
      <c r="Y128" s="141"/>
      <c r="Z128" s="133">
        <f t="array" ref="Z128">IFERROR(SUM(($G$128:$G$131=LEFT(Y128,FIND("·",Y128)-1))*(LEFT(($H$128:$H$131),1)=MID(Y128,FIND("|",Y128)-1,1))*(RIGHT(($H$128:$H$131),LEN($H$128:$H$131)-FIND("|",$H$128:$H$131))=RIGHT(Y128,LEN(Y128)-FIND("|",Y128)))*($D$19+$D$18))+SUM(($D$128:$D$131=LEFT(Y128,FIND("·",Y128)-1))*(LEFT(($E$128:$E$131),1)=MID(Y128,FIND("|",Y128)-1,1))*(RIGHT(($E$128:$E$131),LEN($E$128:$E$131)-FIND("|",$E$128:$E$131))=RIGHT(Y128,LEN(Y128)-FIND("|",Y128))))*($D$19+$D$18)+SUM((($G$128:$G$131)=LEFT(Y128,FIND("·",Y128)-1))*(LEFT(($H$128:$H$131),1)=MID(Y128,FIND("|",Y128)-1,1))*(RIGHT(($H$128:$H$131),LEN($H$128:$H$131)-FIND("|",$H$128:$H$131))&lt;&gt;RIGHT(Y128,LEN(Y128)-FIND("|",Y128))))*$D$18+SUM(($D$128:$D$131=LEFT(Y128,FIND("·",Y128)-1))*(LEFT(($E$128:$E$131),1)=MID(Y128,FIND("|",Y128)-1,1))*(RIGHT(($E$128:$E$131),LEN($E$128:$E$131)-FIND("|",$E$128:$E$131))&lt;&gt;RIGHT(Y128,LEN(Y128)-FIND("|",Y128))))*($D$18)+SUMIFS($D$17,$H$128,"&lt;&gt;0|-",$G128,LEFT(Y128,FIND("·",Y128)-1)),0)</f>
        <v>0</v>
      </c>
      <c r="AA128" s="74"/>
      <c r="AB128" s="141"/>
      <c r="AC128" s="133">
        <f t="array" ref="AC128">IFERROR(SUM(($G$128:$G$131=LEFT(AB128,FIND("·",AB128)-1))*(LEFT(($H$128:$H$131),1)=MID(AB128,FIND("|",AB128)-1,1))*(RIGHT(($H$128:$H$131),LEN($H$128:$H$131)-FIND("|",$H$128:$H$131))=RIGHT(AB128,LEN(AB128)-FIND("|",AB128)))*($D$19+$D$18))+SUM(($D$128:$D$131=LEFT(AB128,FIND("·",AB128)-1))*(LEFT(($E$128:$E$131),1)=MID(AB128,FIND("|",AB128)-1,1))*(RIGHT(($E$128:$E$131),LEN($E$128:$E$131)-FIND("|",$E$128:$E$131))=RIGHT(AB128,LEN(AB128)-FIND("|",AB128))))*($D$19+$D$18)+SUM((($G$128:$G$131)=LEFT(AB128,FIND("·",AB128)-1))*(LEFT(($H$128:$H$131),1)=MID(AB128,FIND("|",AB128)-1,1))*(RIGHT(($H$128:$H$131),LEN($H$128:$H$131)-FIND("|",$H$128:$H$131))&lt;&gt;RIGHT(AB128,LEN(AB128)-FIND("|",AB128))))*$D$18+SUM(($D$128:$D$131=LEFT(AB128,FIND("·",AB128)-1))*(LEFT(($E$128:$E$131),1)=MID(AB128,FIND("|",AB128)-1,1))*(RIGHT(($E$128:$E$131),LEN($E$128:$E$131)-FIND("|",$E$128:$E$131))&lt;&gt;RIGHT(AB128,LEN(AB128)-FIND("|",AB128))))*($D$18)+SUMIFS($D$17,$H$128,"&lt;&gt;0|-",$G128,LEFT(AB128,FIND("·",AB128)-1)),0)</f>
        <v>0</v>
      </c>
      <c r="AD128" s="74"/>
      <c r="AE128" s="141"/>
      <c r="AF128" s="133">
        <f t="array" ref="AF128">IFERROR(SUM(($G$128:$G$131=LEFT(AE128,FIND("·",AE128)-1))*(LEFT(($H$128:$H$131),1)=MID(AE128,FIND("|",AE128)-1,1))*(RIGHT(($H$128:$H$131),LEN($H$128:$H$131)-FIND("|",$H$128:$H$131))=RIGHT(AE128,LEN(AE128)-FIND("|",AE128)))*($D$19+$D$18))+SUM(($D$128:$D$131=LEFT(AE128,FIND("·",AE128)-1))*(LEFT(($E$128:$E$131),1)=MID(AE128,FIND("|",AE128)-1,1))*(RIGHT(($E$128:$E$131),LEN($E$128:$E$131)-FIND("|",$E$128:$E$131))=RIGHT(AE128,LEN(AE128)-FIND("|",AE128))))*($D$19+$D$18)+SUM((($G$128:$G$131)=LEFT(AE128,FIND("·",AE128)-1))*(LEFT(($H$128:$H$131),1)=MID(AE128,FIND("|",AE128)-1,1))*(RIGHT(($H$128:$H$131),LEN($H$128:$H$131)-FIND("|",$H$128:$H$131))&lt;&gt;RIGHT(AE128,LEN(AE128)-FIND("|",AE128))))*$D$18+SUM(($D$128:$D$131=LEFT(AE128,FIND("·",AE128)-1))*(LEFT(($E$128:$E$131),1)=MID(AE128,FIND("|",AE128)-1,1))*(RIGHT(($E$128:$E$131),LEN($E$128:$E$131)-FIND("|",$E$128:$E$131))&lt;&gt;RIGHT(AE128,LEN(AE128)-FIND("|",AE128))))*($D$18)+SUMIFS($D$17,$H$128,"&lt;&gt;0|-",$G128,LEFT(AE128,FIND("·",AE128)-1)),0)</f>
        <v>0</v>
      </c>
      <c r="AG128" s="74"/>
      <c r="AH128" s="141"/>
      <c r="AI128" s="133">
        <f t="array" ref="AI128">IFERROR(SUM(($G$128:$G$131=LEFT(AH128,FIND("·",AH128)-1))*(LEFT(($H$128:$H$131),1)=MID(AH128,FIND("|",AH128)-1,1))*(RIGHT(($H$128:$H$131),LEN($H$128:$H$131)-FIND("|",$H$128:$H$131))=RIGHT(AH128,LEN(AH128)-FIND("|",AH128)))*($D$19+$D$18))+SUM(($D$128:$D$131=LEFT(AH128,FIND("·",AH128)-1))*(LEFT(($E$128:$E$131),1)=MID(AH128,FIND("|",AH128)-1,1))*(RIGHT(($E$128:$E$131),LEN($E$128:$E$131)-FIND("|",$E$128:$E$131))=RIGHT(AH128,LEN(AH128)-FIND("|",AH128))))*($D$19+$D$18)+SUM((($G$128:$G$131)=LEFT(AH128,FIND("·",AH128)-1))*(LEFT(($H$128:$H$131),1)=MID(AH128,FIND("|",AH128)-1,1))*(RIGHT(($H$128:$H$131),LEN($H$128:$H$131)-FIND("|",$H$128:$H$131))&lt;&gt;RIGHT(AH128,LEN(AH128)-FIND("|",AH128))))*$D$18+SUM(($D$128:$D$131=LEFT(AH128,FIND("·",AH128)-1))*(LEFT(($E$128:$E$131),1)=MID(AH128,FIND("|",AH128)-1,1))*(RIGHT(($E$128:$E$131),LEN($E$128:$E$131)-FIND("|",$E$128:$E$131))&lt;&gt;RIGHT(AH128,LEN(AH128)-FIND("|",AH128))))*($D$18)+SUMIFS($D$17,$H$128,"&lt;&gt;0|-",$G128,LEFT(AH128,FIND("·",AH128)-1)),0)</f>
        <v>0</v>
      </c>
      <c r="AJ128" s="74"/>
      <c r="AK128" s="141"/>
      <c r="AL128" s="133">
        <f t="array" ref="AL128">IFERROR(SUM(($G$128:$G$131=LEFT(AK128,FIND("·",AK128)-1))*(LEFT(($H$128:$H$131),1)=MID(AK128,FIND("|",AK128)-1,1))*(RIGHT(($H$128:$H$131),LEN($H$128:$H$131)-FIND("|",$H$128:$H$131))=RIGHT(AK128,LEN(AK128)-FIND("|",AK128)))*($D$19+$D$18))+SUM(($D$128:$D$131=LEFT(AK128,FIND("·",AK128)-1))*(LEFT(($E$128:$E$131),1)=MID(AK128,FIND("|",AK128)-1,1))*(RIGHT(($E$128:$E$131),LEN($E$128:$E$131)-FIND("|",$E$128:$E$131))=RIGHT(AK128,LEN(AK128)-FIND("|",AK128))))*($D$19+$D$18)+SUM((($G$128:$G$131)=LEFT(AK128,FIND("·",AK128)-1))*(LEFT(($H$128:$H$131),1)=MID(AK128,FIND("|",AK128)-1,1))*(RIGHT(($H$128:$H$131),LEN($H$128:$H$131)-FIND("|",$H$128:$H$131))&lt;&gt;RIGHT(AK128,LEN(AK128)-FIND("|",AK128))))*$D$18+SUM(($D$128:$D$131=LEFT(AK128,FIND("·",AK128)-1))*(LEFT(($E$128:$E$131),1)=MID(AK128,FIND("|",AK128)-1,1))*(RIGHT(($E$128:$E$131),LEN($E$128:$E$131)-FIND("|",$E$128:$E$131))&lt;&gt;RIGHT(AK128,LEN(AK128)-FIND("|",AK128))))*($D$18)+SUMIFS($D$17,$H$128,"&lt;&gt;0|-",$G128,LEFT(AK128,FIND("·",AK128)-1)),0)</f>
        <v>0</v>
      </c>
      <c r="AM128" s="74"/>
      <c r="AN128" s="141"/>
      <c r="AO128" s="133">
        <f t="array" ref="AO128">IFERROR(SUM(($G$128:$G$131=LEFT(AN128,FIND("·",AN128)-1))*(LEFT(($H$128:$H$131),1)=MID(AN128,FIND("|",AN128)-1,1))*(RIGHT(($H$128:$H$131),LEN($H$128:$H$131)-FIND("|",$H$128:$H$131))=RIGHT(AN128,LEN(AN128)-FIND("|",AN128)))*($D$19+$D$18))+SUM(($D$128:$D$131=LEFT(AN128,FIND("·",AN128)-1))*(LEFT(($E$128:$E$131),1)=MID(AN128,FIND("|",AN128)-1,1))*(RIGHT(($E$128:$E$131),LEN($E$128:$E$131)-FIND("|",$E$128:$E$131))=RIGHT(AN128,LEN(AN128)-FIND("|",AN128))))*($D$19+$D$18)+SUM((($G$128:$G$131)=LEFT(AN128,FIND("·",AN128)-1))*(LEFT(($H$128:$H$131),1)=MID(AN128,FIND("|",AN128)-1,1))*(RIGHT(($H$128:$H$131),LEN($H$128:$H$131)-FIND("|",$H$128:$H$131))&lt;&gt;RIGHT(AN128,LEN(AN128)-FIND("|",AN128))))*$D$18+SUM(($D$128:$D$131=LEFT(AN128,FIND("·",AN128)-1))*(LEFT(($E$128:$E$131),1)=MID(AN128,FIND("|",AN128)-1,1))*(RIGHT(($E$128:$E$131),LEN($E$128:$E$131)-FIND("|",$E$128:$E$131))&lt;&gt;RIGHT(AN128,LEN(AN128)-FIND("|",AN128))))*($D$18)+SUMIFS($D$17,$H$128,"&lt;&gt;0|-",$G128,LEFT(AN128,FIND("·",AN128)-1)),0)</f>
        <v>0</v>
      </c>
      <c r="AP128" s="74"/>
      <c r="AQ128" s="141"/>
      <c r="AR128" s="133">
        <f t="array" ref="AR128">IFERROR(SUM(($G$128:$G$131=LEFT(AQ128,FIND("·",AQ128)-1))*(LEFT(($H$128:$H$131),1)=MID(AQ128,FIND("|",AQ128)-1,1))*(RIGHT(($H$128:$H$131),LEN($H$128:$H$131)-FIND("|",$H$128:$H$131))=RIGHT(AQ128,LEN(AQ128)-FIND("|",AQ128)))*($D$19+$D$18))+SUM(($D$128:$D$131=LEFT(AQ128,FIND("·",AQ128)-1))*(LEFT(($E$128:$E$131),1)=MID(AQ128,FIND("|",AQ128)-1,1))*(RIGHT(($E$128:$E$131),LEN($E$128:$E$131)-FIND("|",$E$128:$E$131))=RIGHT(AQ128,LEN(AQ128)-FIND("|",AQ128))))*($D$19+$D$18)+SUM((($G$128:$G$131)=LEFT(AQ128,FIND("·",AQ128)-1))*(LEFT(($H$128:$H$131),1)=MID(AQ128,FIND("|",AQ128)-1,1))*(RIGHT(($H$128:$H$131),LEN($H$128:$H$131)-FIND("|",$H$128:$H$131))&lt;&gt;RIGHT(AQ128,LEN(AQ128)-FIND("|",AQ128))))*$D$18+SUM(($D$128:$D$131=LEFT(AQ128,FIND("·",AQ128)-1))*(LEFT(($E$128:$E$131),1)=MID(AQ128,FIND("|",AQ128)-1,1))*(RIGHT(($E$128:$E$131),LEN($E$128:$E$131)-FIND("|",$E$128:$E$131))&lt;&gt;RIGHT(AQ128,LEN(AQ128)-FIND("|",AQ128))))*($D$18)+SUMIFS($D$17,$H$128,"&lt;&gt;0|-",$G128,LEFT(AQ128,FIND("·",AQ128)-1)),0)</f>
        <v>0</v>
      </c>
      <c r="AS128" s="74"/>
      <c r="AT128" s="141"/>
      <c r="AU128" s="133">
        <f t="array" ref="AU128">IFERROR(SUM(($G$128:$G$131=LEFT(AT128,FIND("·",AT128)-1))*(LEFT(($H$128:$H$131),1)=MID(AT128,FIND("|",AT128)-1,1))*(RIGHT(($H$128:$H$131),LEN($H$128:$H$131)-FIND("|",$H$128:$H$131))=RIGHT(AT128,LEN(AT128)-FIND("|",AT128)))*($D$19+$D$18))+SUM(($D$128:$D$131=LEFT(AT128,FIND("·",AT128)-1))*(LEFT(($E$128:$E$131),1)=MID(AT128,FIND("|",AT128)-1,1))*(RIGHT(($E$128:$E$131),LEN($E$128:$E$131)-FIND("|",$E$128:$E$131))=RIGHT(AT128,LEN(AT128)-FIND("|",AT128))))*($D$19+$D$18)+SUM((($G$128:$G$131)=LEFT(AT128,FIND("·",AT128)-1))*(LEFT(($H$128:$H$131),1)=MID(AT128,FIND("|",AT128)-1,1))*(RIGHT(($H$128:$H$131),LEN($H$128:$H$131)-FIND("|",$H$128:$H$131))&lt;&gt;RIGHT(AT128,LEN(AT128)-FIND("|",AT128))))*$D$18+SUM(($D$128:$D$131=LEFT(AT128,FIND("·",AT128)-1))*(LEFT(($E$128:$E$131),1)=MID(AT128,FIND("|",AT128)-1,1))*(RIGHT(($E$128:$E$131),LEN($E$128:$E$131)-FIND("|",$E$128:$E$131))&lt;&gt;RIGHT(AT128,LEN(AT128)-FIND("|",AT128))))*($D$18)+SUMIFS($D$17,$H$128,"&lt;&gt;0|-",$G128,LEFT(AT128,FIND("·",AT128)-1)),0)</f>
        <v>0</v>
      </c>
      <c r="AV128" s="74"/>
      <c r="AW128" s="141"/>
      <c r="AX128" s="133">
        <f t="array" ref="AX128">IFERROR(SUM(($G$128:$G$131=LEFT(AW128,FIND("·",AW128)-1))*(LEFT(($H$128:$H$131),1)=MID(AW128,FIND("|",AW128)-1,1))*(RIGHT(($H$128:$H$131),LEN($H$128:$H$131)-FIND("|",$H$128:$H$131))=RIGHT(AW128,LEN(AW128)-FIND("|",AW128)))*($D$19+$D$18))+SUM(($D$128:$D$131=LEFT(AW128,FIND("·",AW128)-1))*(LEFT(($E$128:$E$131),1)=MID(AW128,FIND("|",AW128)-1,1))*(RIGHT(($E$128:$E$131),LEN($E$128:$E$131)-FIND("|",$E$128:$E$131))=RIGHT(AW128,LEN(AW128)-FIND("|",AW128))))*($D$19+$D$18)+SUM((($G$128:$G$131)=LEFT(AW128,FIND("·",AW128)-1))*(LEFT(($H$128:$H$131),1)=MID(AW128,FIND("|",AW128)-1,1))*(RIGHT(($H$128:$H$131),LEN($H$128:$H$131)-FIND("|",$H$128:$H$131))&lt;&gt;RIGHT(AW128,LEN(AW128)-FIND("|",AW128))))*$D$18+SUM(($D$128:$D$131=LEFT(AW128,FIND("·",AW128)-1))*(LEFT(($E$128:$E$131),1)=MID(AW128,FIND("|",AW128)-1,1))*(RIGHT(($E$128:$E$131),LEN($E$128:$E$131)-FIND("|",$E$128:$E$131))&lt;&gt;RIGHT(AW128,LEN(AW128)-FIND("|",AW128))))*($D$18)+SUMIFS($D$17,$H$128,"&lt;&gt;0|-",$G128,LEFT(AW128,FIND("·",AW128)-1)),0)</f>
        <v>0</v>
      </c>
      <c r="AY128" s="74"/>
      <c r="AZ128" s="141"/>
      <c r="BA128" s="133">
        <f t="array" ref="BA128">IFERROR(SUM(($G$128:$G$131=LEFT(AZ128,FIND("·",AZ128)-1))*(LEFT(($H$128:$H$131),1)=MID(AZ128,FIND("|",AZ128)-1,1))*(RIGHT(($H$128:$H$131),LEN($H$128:$H$131)-FIND("|",$H$128:$H$131))=RIGHT(AZ128,LEN(AZ128)-FIND("|",AZ128)))*($D$19+$D$18))+SUM(($D$128:$D$131=LEFT(AZ128,FIND("·",AZ128)-1))*(LEFT(($E$128:$E$131),1)=MID(AZ128,FIND("|",AZ128)-1,1))*(RIGHT(($E$128:$E$131),LEN($E$128:$E$131)-FIND("|",$E$128:$E$131))=RIGHT(AZ128,LEN(AZ128)-FIND("|",AZ128))))*($D$19+$D$18)+SUM((($G$128:$G$131)=LEFT(AZ128,FIND("·",AZ128)-1))*(LEFT(($H$128:$H$131),1)=MID(AZ128,FIND("|",AZ128)-1,1))*(RIGHT(($H$128:$H$131),LEN($H$128:$H$131)-FIND("|",$H$128:$H$131))&lt;&gt;RIGHT(AZ128,LEN(AZ128)-FIND("|",AZ128))))*$D$18+SUM(($D$128:$D$131=LEFT(AZ128,FIND("·",AZ128)-1))*(LEFT(($E$128:$E$131),1)=MID(AZ128,FIND("|",AZ128)-1,1))*(RIGHT(($E$128:$E$131),LEN($E$128:$E$131)-FIND("|",$E$128:$E$131))&lt;&gt;RIGHT(AZ128,LEN(AZ128)-FIND("|",AZ128))))*($D$18)+SUMIFS($D$17,$H$128,"&lt;&gt;0|-",$G128,LEFT(AZ128,FIND("·",AZ128)-1)),0)</f>
        <v>0</v>
      </c>
      <c r="BB128" s="74"/>
      <c r="BC128" s="141"/>
      <c r="BD128" s="133">
        <f t="array" ref="BD128">IFERROR(SUM(($G$128:$G$131=LEFT(BC128,FIND("·",BC128)-1))*(LEFT(($H$128:$H$131),1)=MID(BC128,FIND("|",BC128)-1,1))*(RIGHT(($H$128:$H$131),LEN($H$128:$H$131)-FIND("|",$H$128:$H$131))=RIGHT(BC128,LEN(BC128)-FIND("|",BC128)))*($D$19+$D$18))+SUM(($D$128:$D$131=LEFT(BC128,FIND("·",BC128)-1))*(LEFT(($E$128:$E$131),1)=MID(BC128,FIND("|",BC128)-1,1))*(RIGHT(($E$128:$E$131),LEN($E$128:$E$131)-FIND("|",$E$128:$E$131))=RIGHT(BC128,LEN(BC128)-FIND("|",BC128))))*($D$19+$D$18)+SUM((($G$128:$G$131)=LEFT(BC128,FIND("·",BC128)-1))*(LEFT(($H$128:$H$131),1)=MID(BC128,FIND("|",BC128)-1,1))*(RIGHT(($H$128:$H$131),LEN($H$128:$H$131)-FIND("|",$H$128:$H$131))&lt;&gt;RIGHT(BC128,LEN(BC128)-FIND("|",BC128))))*$D$18+SUM(($D$128:$D$131=LEFT(BC128,FIND("·",BC128)-1))*(LEFT(($E$128:$E$131),1)=MID(BC128,FIND("|",BC128)-1,1))*(RIGHT(($E$128:$E$131),LEN($E$128:$E$131)-FIND("|",$E$128:$E$131))&lt;&gt;RIGHT(BC128,LEN(BC128)-FIND("|",BC128))))*($D$18)+SUMIFS($D$17,$H$128,"&lt;&gt;0|-",$G128,LEFT(BC128,FIND("·",BC128)-1)),0)</f>
        <v>0</v>
      </c>
      <c r="BE128" s="74"/>
      <c r="BF128" s="141"/>
      <c r="BG128" s="133">
        <f t="array" ref="BG128">IFERROR(SUM(($G$128:$G$131=LEFT(BF128,FIND("·",BF128)-1))*(LEFT(($H$128:$H$131),1)=MID(BF128,FIND("|",BF128)-1,1))*(RIGHT(($H$128:$H$131),LEN($H$128:$H$131)-FIND("|",$H$128:$H$131))=RIGHT(BF128,LEN(BF128)-FIND("|",BF128)))*($D$19+$D$18))+SUM(($D$128:$D$131=LEFT(BF128,FIND("·",BF128)-1))*(LEFT(($E$128:$E$131),1)=MID(BF128,FIND("|",BF128)-1,1))*(RIGHT(($E$128:$E$131),LEN($E$128:$E$131)-FIND("|",$E$128:$E$131))=RIGHT(BF128,LEN(BF128)-FIND("|",BF128))))*($D$19+$D$18)+SUM((($G$128:$G$131)=LEFT(BF128,FIND("·",BF128)-1))*(LEFT(($H$128:$H$131),1)=MID(BF128,FIND("|",BF128)-1,1))*(RIGHT(($H$128:$H$131),LEN($H$128:$H$131)-FIND("|",$H$128:$H$131))&lt;&gt;RIGHT(BF128,LEN(BF128)-FIND("|",BF128))))*$D$18+SUM(($D$128:$D$131=LEFT(BF128,FIND("·",BF128)-1))*(LEFT(($E$128:$E$131),1)=MID(BF128,FIND("|",BF128)-1,1))*(RIGHT(($E$128:$E$131),LEN($E$128:$E$131)-FIND("|",$E$128:$E$131))&lt;&gt;RIGHT(BF128,LEN(BF128)-FIND("|",BF128))))*($D$18)+SUMIFS($D$17,$H$128,"&lt;&gt;0|-",$G128,LEFT(BF128,FIND("·",BF128)-1)),0)</f>
        <v>0</v>
      </c>
      <c r="BH128" s="74"/>
      <c r="BI128" s="141"/>
      <c r="BJ128" s="133">
        <f t="array" ref="BJ128">IFERROR(SUM(($G$128:$G$131=LEFT(BI128,FIND("·",BI128)-1))*(LEFT(($H$128:$H$131),1)=MID(BI128,FIND("|",BI128)-1,1))*(RIGHT(($H$128:$H$131),LEN($H$128:$H$131)-FIND("|",$H$128:$H$131))=RIGHT(BI128,LEN(BI128)-FIND("|",BI128)))*($D$19+$D$18))+SUM(($D$128:$D$131=LEFT(BI128,FIND("·",BI128)-1))*(LEFT(($E$128:$E$131),1)=MID(BI128,FIND("|",BI128)-1,1))*(RIGHT(($E$128:$E$131),LEN($E$128:$E$131)-FIND("|",$E$128:$E$131))=RIGHT(BI128,LEN(BI128)-FIND("|",BI128))))*($D$19+$D$18)+SUM((($G$128:$G$131)=LEFT(BI128,FIND("·",BI128)-1))*(LEFT(($H$128:$H$131),1)=MID(BI128,FIND("|",BI128)-1,1))*(RIGHT(($H$128:$H$131),LEN($H$128:$H$131)-FIND("|",$H$128:$H$131))&lt;&gt;RIGHT(BI128,LEN(BI128)-FIND("|",BI128))))*$D$18+SUM(($D$128:$D$131=LEFT(BI128,FIND("·",BI128)-1))*(LEFT(($E$128:$E$131),1)=MID(BI128,FIND("|",BI128)-1,1))*(RIGHT(($E$128:$E$131),LEN($E$128:$E$131)-FIND("|",$E$128:$E$131))&lt;&gt;RIGHT(BI128,LEN(BI128)-FIND("|",BI128))))*($D$18)+SUMIFS($D$17,$H$128,"&lt;&gt;0|-",$G128,LEFT(BI128,FIND("·",BI128)-1)),0)</f>
        <v>0</v>
      </c>
      <c r="BK128" s="74"/>
      <c r="BL128" s="141"/>
      <c r="BM128" s="133">
        <f t="array" ref="BM128">IFERROR(SUM(($G$128:$G$131=LEFT(BL128,FIND("·",BL128)-1))*(LEFT(($H$128:$H$131),1)=MID(BL128,FIND("|",BL128)-1,1))*(RIGHT(($H$128:$H$131),LEN($H$128:$H$131)-FIND("|",$H$128:$H$131))=RIGHT(BL128,LEN(BL128)-FIND("|",BL128)))*($D$19+$D$18))+SUM(($D$128:$D$131=LEFT(BL128,FIND("·",BL128)-1))*(LEFT(($E$128:$E$131),1)=MID(BL128,FIND("|",BL128)-1,1))*(RIGHT(($E$128:$E$131),LEN($E$128:$E$131)-FIND("|",$E$128:$E$131))=RIGHT(BL128,LEN(BL128)-FIND("|",BL128))))*($D$19+$D$18)+SUM((($G$128:$G$131)=LEFT(BL128,FIND("·",BL128)-1))*(LEFT(($H$128:$H$131),1)=MID(BL128,FIND("|",BL128)-1,1))*(RIGHT(($H$128:$H$131),LEN($H$128:$H$131)-FIND("|",$H$128:$H$131))&lt;&gt;RIGHT(BL128,LEN(BL128)-FIND("|",BL128))))*$D$18+SUM(($D$128:$D$131=LEFT(BL128,FIND("·",BL128)-1))*(LEFT(($E$128:$E$131),1)=MID(BL128,FIND("|",BL128)-1,1))*(RIGHT(($E$128:$E$131),LEN($E$128:$E$131)-FIND("|",$E$128:$E$131))&lt;&gt;RIGHT(BL128,LEN(BL128)-FIND("|",BL128))))*($D$18)+SUMIFS($D$17,$H$128,"&lt;&gt;0|-",$G128,LEFT(BL128,FIND("·",BL128)-1)),0)</f>
        <v>0</v>
      </c>
      <c r="BN128" s="74"/>
      <c r="BO128" s="141"/>
      <c r="BP128" s="133">
        <f t="array" ref="BP128">IFERROR(SUM(($G$128:$G$131=LEFT(BO128,FIND("·",BO128)-1))*(LEFT(($H$128:$H$131),1)=MID(BO128,FIND("|",BO128)-1,1))*(RIGHT(($H$128:$H$131),LEN($H$128:$H$131)-FIND("|",$H$128:$H$131))=RIGHT(BO128,LEN(BO128)-FIND("|",BO128)))*($D$19+$D$18))+SUM(($D$128:$D$131=LEFT(BO128,FIND("·",BO128)-1))*(LEFT(($E$128:$E$131),1)=MID(BO128,FIND("|",BO128)-1,1))*(RIGHT(($E$128:$E$131),LEN($E$128:$E$131)-FIND("|",$E$128:$E$131))=RIGHT(BO128,LEN(BO128)-FIND("|",BO128))))*($D$19+$D$18)+SUM((($G$128:$G$131)=LEFT(BO128,FIND("·",BO128)-1))*(LEFT(($H$128:$H$131),1)=MID(BO128,FIND("|",BO128)-1,1))*(RIGHT(($H$128:$H$131),LEN($H$128:$H$131)-FIND("|",$H$128:$H$131))&lt;&gt;RIGHT(BO128,LEN(BO128)-FIND("|",BO128))))*$D$18+SUM(($D$128:$D$131=LEFT(BO128,FIND("·",BO128)-1))*(LEFT(($E$128:$E$131),1)=MID(BO128,FIND("|",BO128)-1,1))*(RIGHT(($E$128:$E$131),LEN($E$128:$E$131)-FIND("|",$E$128:$E$131))&lt;&gt;RIGHT(BO128,LEN(BO128)-FIND("|",BO128))))*($D$18)+SUMIFS($D$17,$H$128,"&lt;&gt;0|-",$G128,LEFT(BO128,FIND("·",BO128)-1)),0)</f>
        <v>0</v>
      </c>
      <c r="BQ128" s="74"/>
      <c r="BR128" s="141"/>
      <c r="BS128" s="133">
        <f t="array" ref="BS128">IFERROR(SUM(($G$128:$G$131=LEFT(BR128,FIND("·",BR128)-1))*(LEFT(($H$128:$H$131),1)=MID(BR128,FIND("|",BR128)-1,1))*(RIGHT(($H$128:$H$131),LEN($H$128:$H$131)-FIND("|",$H$128:$H$131))=RIGHT(BR128,LEN(BR128)-FIND("|",BR128)))*($D$19+$D$18))+SUM(($D$128:$D$131=LEFT(BR128,FIND("·",BR128)-1))*(LEFT(($E$128:$E$131),1)=MID(BR128,FIND("|",BR128)-1,1))*(RIGHT(($E$128:$E$131),LEN($E$128:$E$131)-FIND("|",$E$128:$E$131))=RIGHT(BR128,LEN(BR128)-FIND("|",BR128))))*($D$19+$D$18)+SUM((($G$128:$G$131)=LEFT(BR128,FIND("·",BR128)-1))*(LEFT(($H$128:$H$131),1)=MID(BR128,FIND("|",BR128)-1,1))*(RIGHT(($H$128:$H$131),LEN($H$128:$H$131)-FIND("|",$H$128:$H$131))&lt;&gt;RIGHT(BR128,LEN(BR128)-FIND("|",BR128))))*$D$18+SUM(($D$128:$D$131=LEFT(BR128,FIND("·",BR128)-1))*(LEFT(($E$128:$E$131),1)=MID(BR128,FIND("|",BR128)-1,1))*(RIGHT(($E$128:$E$131),LEN($E$128:$E$131)-FIND("|",$E$128:$E$131))&lt;&gt;RIGHT(BR128,LEN(BR128)-FIND("|",BR128))))*($D$18)+SUMIFS($D$17,$H$128,"&lt;&gt;0|-",$G128,LEFT(BR128,FIND("·",BR128)-1)),0)</f>
        <v>0</v>
      </c>
      <c r="BT128" s="74"/>
      <c r="BU128" s="141"/>
      <c r="BV128" s="133">
        <f t="array" ref="BV128">IFERROR(SUM(($G$128:$G$131=LEFT(BU128,FIND("·",BU128)-1))*(LEFT(($H$128:$H$131),1)=MID(BU128,FIND("|",BU128)-1,1))*(RIGHT(($H$128:$H$131),LEN($H$128:$H$131)-FIND("|",$H$128:$H$131))=RIGHT(BU128,LEN(BU128)-FIND("|",BU128)))*($D$19+$D$18))+SUM(($D$128:$D$131=LEFT(BU128,FIND("·",BU128)-1))*(LEFT(($E$128:$E$131),1)=MID(BU128,FIND("|",BU128)-1,1))*(RIGHT(($E$128:$E$131),LEN($E$128:$E$131)-FIND("|",$E$128:$E$131))=RIGHT(BU128,LEN(BU128)-FIND("|",BU128))))*($D$19+$D$18)+SUM((($G$128:$G$131)=LEFT(BU128,FIND("·",BU128)-1))*(LEFT(($H$128:$H$131),1)=MID(BU128,FIND("|",BU128)-1,1))*(RIGHT(($H$128:$H$131),LEN($H$128:$H$131)-FIND("|",$H$128:$H$131))&lt;&gt;RIGHT(BU128,LEN(BU128)-FIND("|",BU128))))*$D$18+SUM(($D$128:$D$131=LEFT(BU128,FIND("·",BU128)-1))*(LEFT(($E$128:$E$131),1)=MID(BU128,FIND("|",BU128)-1,1))*(RIGHT(($E$128:$E$131),LEN($E$128:$E$131)-FIND("|",$E$128:$E$131))&lt;&gt;RIGHT(BU128,LEN(BU128)-FIND("|",BU128))))*($D$18)+SUMIFS($D$17,$H$128,"&lt;&gt;0|-",$G128,LEFT(BU128,FIND("·",BU128)-1)),0)</f>
        <v>0</v>
      </c>
      <c r="BW128" s="74"/>
      <c r="BX128" s="141"/>
      <c r="BY128" s="133">
        <f t="array" ref="BY128">IFERROR(SUM(($G$128:$G$131=LEFT(BX128,FIND("·",BX128)-1))*(LEFT(($H$128:$H$131),1)=MID(BX128,FIND("|",BX128)-1,1))*(RIGHT(($H$128:$H$131),LEN($H$128:$H$131)-FIND("|",$H$128:$H$131))=RIGHT(BX128,LEN(BX128)-FIND("|",BX128)))*($D$19+$D$18))+SUM(($D$128:$D$131=LEFT(BX128,FIND("·",BX128)-1))*(LEFT(($E$128:$E$131),1)=MID(BX128,FIND("|",BX128)-1,1))*(RIGHT(($E$128:$E$131),LEN($E$128:$E$131)-FIND("|",$E$128:$E$131))=RIGHT(BX128,LEN(BX128)-FIND("|",BX128))))*($D$19+$D$18)+SUM((($G$128:$G$131)=LEFT(BX128,FIND("·",BX128)-1))*(LEFT(($H$128:$H$131),1)=MID(BX128,FIND("|",BX128)-1,1))*(RIGHT(($H$128:$H$131),LEN($H$128:$H$131)-FIND("|",$H$128:$H$131))&lt;&gt;RIGHT(BX128,LEN(BX128)-FIND("|",BX128))))*$D$18+SUM(($D$128:$D$131=LEFT(BX128,FIND("·",BX128)-1))*(LEFT(($E$128:$E$131),1)=MID(BX128,FIND("|",BX128)-1,1))*(RIGHT(($E$128:$E$131),LEN($E$128:$E$131)-FIND("|",$E$128:$E$131))&lt;&gt;RIGHT(BX128,LEN(BX128)-FIND("|",BX128))))*($D$18)+SUMIFS($D$17,$H$128,"&lt;&gt;0|-",$G128,LEFT(BX128,FIND("·",BX128)-1)),0)</f>
        <v>0</v>
      </c>
      <c r="BZ128" s="74"/>
      <c r="CA128" s="141"/>
      <c r="CB128" s="133">
        <f t="array" ref="CB128">IFERROR(SUM(($G$128:$G$131=LEFT(CA128,FIND("·",CA128)-1))*(LEFT(($H$128:$H$131),1)=MID(CA128,FIND("|",CA128)-1,1))*(RIGHT(($H$128:$H$131),LEN($H$128:$H$131)-FIND("|",$H$128:$H$131))=RIGHT(CA128,LEN(CA128)-FIND("|",CA128)))*($D$19+$D$18))+SUM(($D$128:$D$131=LEFT(CA128,FIND("·",CA128)-1))*(LEFT(($E$128:$E$131),1)=MID(CA128,FIND("|",CA128)-1,1))*(RIGHT(($E$128:$E$131),LEN($E$128:$E$131)-FIND("|",$E$128:$E$131))=RIGHT(CA128,LEN(CA128)-FIND("|",CA128))))*($D$19+$D$18)+SUM((($G$128:$G$131)=LEFT(CA128,FIND("·",CA128)-1))*(LEFT(($H$128:$H$131),1)=MID(CA128,FIND("|",CA128)-1,1))*(RIGHT(($H$128:$H$131),LEN($H$128:$H$131)-FIND("|",$H$128:$H$131))&lt;&gt;RIGHT(CA128,LEN(CA128)-FIND("|",CA128))))*$D$18+SUM(($D$128:$D$131=LEFT(CA128,FIND("·",CA128)-1))*(LEFT(($E$128:$E$131),1)=MID(CA128,FIND("|",CA128)-1,1))*(RIGHT(($E$128:$E$131),LEN($E$128:$E$131)-FIND("|",$E$128:$E$131))&lt;&gt;RIGHT(CA128,LEN(CA128)-FIND("|",CA128))))*($D$18)+SUMIFS($D$17,$H$128,"&lt;&gt;0|-",$G128,LEFT(CA128,FIND("·",CA128)-1)),0)</f>
        <v>0</v>
      </c>
      <c r="CC128" s="74"/>
      <c r="CD128" s="141"/>
      <c r="CE128" s="133">
        <f t="array" ref="CE128">IFERROR(SUM(($G$128:$G$131=LEFT(CD128,FIND("·",CD128)-1))*(LEFT(($H$128:$H$131),1)=MID(CD128,FIND("|",CD128)-1,1))*(RIGHT(($H$128:$H$131),LEN($H$128:$H$131)-FIND("|",$H$128:$H$131))=RIGHT(CD128,LEN(CD128)-FIND("|",CD128)))*($D$19+$D$18))+SUM(($D$128:$D$131=LEFT(CD128,FIND("·",CD128)-1))*(LEFT(($E$128:$E$131),1)=MID(CD128,FIND("|",CD128)-1,1))*(RIGHT(($E$128:$E$131),LEN($E$128:$E$131)-FIND("|",$E$128:$E$131))=RIGHT(CD128,LEN(CD128)-FIND("|",CD128))))*($D$19+$D$18)+SUM((($G$128:$G$131)=LEFT(CD128,FIND("·",CD128)-1))*(LEFT(($H$128:$H$131),1)=MID(CD128,FIND("|",CD128)-1,1))*(RIGHT(($H$128:$H$131),LEN($H$128:$H$131)-FIND("|",$H$128:$H$131))&lt;&gt;RIGHT(CD128,LEN(CD128)-FIND("|",CD128))))*$D$18+SUM(($D$128:$D$131=LEFT(CD128,FIND("·",CD128)-1))*(LEFT(($E$128:$E$131),1)=MID(CD128,FIND("|",CD128)-1,1))*(RIGHT(($E$128:$E$131),LEN($E$128:$E$131)-FIND("|",$E$128:$E$131))&lt;&gt;RIGHT(CD128,LEN(CD128)-FIND("|",CD128))))*($D$18)+SUMIFS($D$17,$H$128,"&lt;&gt;0|-",$G128,LEFT(CD128,FIND("·",CD128)-1)),0)</f>
        <v>0</v>
      </c>
      <c r="CF128" s="74"/>
      <c r="CG128" s="141"/>
      <c r="CH128" s="133">
        <f t="array" ref="CH128">IFERROR(SUM(($G$128:$G$131=LEFT(CG128,FIND("·",CG128)-1))*(LEFT(($H$128:$H$131),1)=MID(CG128,FIND("|",CG128)-1,1))*(RIGHT(($H$128:$H$131),LEN($H$128:$H$131)-FIND("|",$H$128:$H$131))=RIGHT(CG128,LEN(CG128)-FIND("|",CG128)))*($D$19+$D$18))+SUM(($D$128:$D$131=LEFT(CG128,FIND("·",CG128)-1))*(LEFT(($E$128:$E$131),1)=MID(CG128,FIND("|",CG128)-1,1))*(RIGHT(($E$128:$E$131),LEN($E$128:$E$131)-FIND("|",$E$128:$E$131))=RIGHT(CG128,LEN(CG128)-FIND("|",CG128))))*($D$19+$D$18)+SUM((($G$128:$G$131)=LEFT(CG128,FIND("·",CG128)-1))*(LEFT(($H$128:$H$131),1)=MID(CG128,FIND("|",CG128)-1,1))*(RIGHT(($H$128:$H$131),LEN($H$128:$H$131)-FIND("|",$H$128:$H$131))&lt;&gt;RIGHT(CG128,LEN(CG128)-FIND("|",CG128))))*$D$18+SUM(($D$128:$D$131=LEFT(CG128,FIND("·",CG128)-1))*(LEFT(($E$128:$E$131),1)=MID(CG128,FIND("|",CG128)-1,1))*(RIGHT(($E$128:$E$131),LEN($E$128:$E$131)-FIND("|",$E$128:$E$131))&lt;&gt;RIGHT(CG128,LEN(CG128)-FIND("|",CG128))))*($D$18)+SUMIFS($D$17,$H$128,"&lt;&gt;0|-",$G128,LEFT(CG128,FIND("·",CG128)-1)),0)</f>
        <v>0</v>
      </c>
      <c r="CI128" s="74"/>
      <c r="CJ128" s="141"/>
      <c r="CK128" s="133">
        <f t="array" ref="CK128">IFERROR(SUM(($G$128:$G$131=LEFT(CJ128,FIND("·",CJ128)-1))*(LEFT(($H$128:$H$131),1)=MID(CJ128,FIND("|",CJ128)-1,1))*(RIGHT(($H$128:$H$131),LEN($H$128:$H$131)-FIND("|",$H$128:$H$131))=RIGHT(CJ128,LEN(CJ128)-FIND("|",CJ128)))*($D$19+$D$18))+SUM(($D$128:$D$131=LEFT(CJ128,FIND("·",CJ128)-1))*(LEFT(($E$128:$E$131),1)=MID(CJ128,FIND("|",CJ128)-1,1))*(RIGHT(($E$128:$E$131),LEN($E$128:$E$131)-FIND("|",$E$128:$E$131))=RIGHT(CJ128,LEN(CJ128)-FIND("|",CJ128))))*($D$19+$D$18)+SUM((($G$128:$G$131)=LEFT(CJ128,FIND("·",CJ128)-1))*(LEFT(($H$128:$H$131),1)=MID(CJ128,FIND("|",CJ128)-1,1))*(RIGHT(($H$128:$H$131),LEN($H$128:$H$131)-FIND("|",$H$128:$H$131))&lt;&gt;RIGHT(CJ128,LEN(CJ128)-FIND("|",CJ128))))*$D$18+SUM(($D$128:$D$131=LEFT(CJ128,FIND("·",CJ128)-1))*(LEFT(($E$128:$E$131),1)=MID(CJ128,FIND("|",CJ128)-1,1))*(RIGHT(($E$128:$E$131),LEN($E$128:$E$131)-FIND("|",$E$128:$E$131))&lt;&gt;RIGHT(CJ128,LEN(CJ128)-FIND("|",CJ128))))*($D$18)+SUMIFS($D$17,$H$128,"&lt;&gt;0|-",$G128,LEFT(CJ128,FIND("·",CJ128)-1)),0)</f>
        <v>0</v>
      </c>
      <c r="CL128" s="74"/>
      <c r="CM128" s="141"/>
      <c r="CN128" s="133">
        <f t="array" ref="CN128">IFERROR(SUM(($G$128:$G$131=LEFT(CM128,FIND("·",CM128)-1))*(LEFT(($H$128:$H$131),1)=MID(CM128,FIND("|",CM128)-1,1))*(RIGHT(($H$128:$H$131),LEN($H$128:$H$131)-FIND("|",$H$128:$H$131))=RIGHT(CM128,LEN(CM128)-FIND("|",CM128)))*($D$19+$D$18))+SUM(($D$128:$D$131=LEFT(CM128,FIND("·",CM128)-1))*(LEFT(($E$128:$E$131),1)=MID(CM128,FIND("|",CM128)-1,1))*(RIGHT(($E$128:$E$131),LEN($E$128:$E$131)-FIND("|",$E$128:$E$131))=RIGHT(CM128,LEN(CM128)-FIND("|",CM128))))*($D$19+$D$18)+SUM((($G$128:$G$131)=LEFT(CM128,FIND("·",CM128)-1))*(LEFT(($H$128:$H$131),1)=MID(CM128,FIND("|",CM128)-1,1))*(RIGHT(($H$128:$H$131),LEN($H$128:$H$131)-FIND("|",$H$128:$H$131))&lt;&gt;RIGHT(CM128,LEN(CM128)-FIND("|",CM128))))*$D$18+SUM(($D$128:$D$131=LEFT(CM128,FIND("·",CM128)-1))*(LEFT(($E$128:$E$131),1)=MID(CM128,FIND("|",CM128)-1,1))*(RIGHT(($E$128:$E$131),LEN($E$128:$E$131)-FIND("|",$E$128:$E$131))&lt;&gt;RIGHT(CM128,LEN(CM128)-FIND("|",CM128))))*($D$18)+SUMIFS($D$17,$H$128,"&lt;&gt;0|-",$G128,LEFT(CM128,FIND("·",CM128)-1)),0)</f>
        <v>0</v>
      </c>
      <c r="CO128" s="74"/>
      <c r="CP128" s="141"/>
      <c r="CQ128" s="133">
        <f t="array" ref="CQ128">IFERROR(SUM(($G$128:$G$131=LEFT(CP128,FIND("·",CP128)-1))*(LEFT(($H$128:$H$131),1)=MID(CP128,FIND("|",CP128)-1,1))*(RIGHT(($H$128:$H$131),LEN($H$128:$H$131)-FIND("|",$H$128:$H$131))=RIGHT(CP128,LEN(CP128)-FIND("|",CP128)))*($D$19+$D$18))+SUM(($D$128:$D$131=LEFT(CP128,FIND("·",CP128)-1))*(LEFT(($E$128:$E$131),1)=MID(CP128,FIND("|",CP128)-1,1))*(RIGHT(($E$128:$E$131),LEN($E$128:$E$131)-FIND("|",$E$128:$E$131))=RIGHT(CP128,LEN(CP128)-FIND("|",CP128))))*($D$19+$D$18)+SUM((($G$128:$G$131)=LEFT(CP128,FIND("·",CP128)-1))*(LEFT(($H$128:$H$131),1)=MID(CP128,FIND("|",CP128)-1,1))*(RIGHT(($H$128:$H$131),LEN($H$128:$H$131)-FIND("|",$H$128:$H$131))&lt;&gt;RIGHT(CP128,LEN(CP128)-FIND("|",CP128))))*$D$18+SUM(($D$128:$D$131=LEFT(CP128,FIND("·",CP128)-1))*(LEFT(($E$128:$E$131),1)=MID(CP128,FIND("|",CP128)-1,1))*(RIGHT(($E$128:$E$131),LEN($E$128:$E$131)-FIND("|",$E$128:$E$131))&lt;&gt;RIGHT(CP128,LEN(CP128)-FIND("|",CP128))))*($D$18)+SUMIFS($D$17,$H$128,"&lt;&gt;0|-",$G128,LEFT(CP128,FIND("·",CP128)-1)),0)</f>
        <v>0</v>
      </c>
      <c r="CR128" s="74"/>
      <c r="CS128" s="141"/>
      <c r="CT128" s="133">
        <f t="array" ref="CT128">IFERROR(SUM(($G$128:$G$131=LEFT(CS128,FIND("·",CS128)-1))*(LEFT(($H$128:$H$131),1)=MID(CS128,FIND("|",CS128)-1,1))*(RIGHT(($H$128:$H$131),LEN($H$128:$H$131)-FIND("|",$H$128:$H$131))=RIGHT(CS128,LEN(CS128)-FIND("|",CS128)))*($D$19+$D$18))+SUM(($D$128:$D$131=LEFT(CS128,FIND("·",CS128)-1))*(LEFT(($E$128:$E$131),1)=MID(CS128,FIND("|",CS128)-1,1))*(RIGHT(($E$128:$E$131),LEN($E$128:$E$131)-FIND("|",$E$128:$E$131))=RIGHT(CS128,LEN(CS128)-FIND("|",CS128))))*($D$19+$D$18)+SUM((($G$128:$G$131)=LEFT(CS128,FIND("·",CS128)-1))*(LEFT(($H$128:$H$131),1)=MID(CS128,FIND("|",CS128)-1,1))*(RIGHT(($H$128:$H$131),LEN($H$128:$H$131)-FIND("|",$H$128:$H$131))&lt;&gt;RIGHT(CS128,LEN(CS128)-FIND("|",CS128))))*$D$18+SUM(($D$128:$D$131=LEFT(CS128,FIND("·",CS128)-1))*(LEFT(($E$128:$E$131),1)=MID(CS128,FIND("|",CS128)-1,1))*(RIGHT(($E$128:$E$131),LEN($E$128:$E$131)-FIND("|",$E$128:$E$131))&lt;&gt;RIGHT(CS128,LEN(CS128)-FIND("|",CS128))))*($D$18)+SUMIFS($D$17,$H$128,"&lt;&gt;0|-",$G128,LEFT(CS128,FIND("·",CS128)-1)),0)</f>
        <v>0</v>
      </c>
      <c r="CU128" s="74"/>
      <c r="CV128" s="141"/>
      <c r="CW128" s="133">
        <f t="array" ref="CW128">IFERROR(SUM(($G$128:$G$131=LEFT(CV128,FIND("·",CV128)-1))*(LEFT(($H$128:$H$131),1)=MID(CV128,FIND("|",CV128)-1,1))*(RIGHT(($H$128:$H$131),LEN($H$128:$H$131)-FIND("|",$H$128:$H$131))=RIGHT(CV128,LEN(CV128)-FIND("|",CV128)))*($D$19+$D$18))+SUM(($D$128:$D$131=LEFT(CV128,FIND("·",CV128)-1))*(LEFT(($E$128:$E$131),1)=MID(CV128,FIND("|",CV128)-1,1))*(RIGHT(($E$128:$E$131),LEN($E$128:$E$131)-FIND("|",$E$128:$E$131))=RIGHT(CV128,LEN(CV128)-FIND("|",CV128))))*($D$19+$D$18)+SUM((($G$128:$G$131)=LEFT(CV128,FIND("·",CV128)-1))*(LEFT(($H$128:$H$131),1)=MID(CV128,FIND("|",CV128)-1,1))*(RIGHT(($H$128:$H$131),LEN($H$128:$H$131)-FIND("|",$H$128:$H$131))&lt;&gt;RIGHT(CV128,LEN(CV128)-FIND("|",CV128))))*$D$18+SUM(($D$128:$D$131=LEFT(CV128,FIND("·",CV128)-1))*(LEFT(($E$128:$E$131),1)=MID(CV128,FIND("|",CV128)-1,1))*(RIGHT(($E$128:$E$131),LEN($E$128:$E$131)-FIND("|",$E$128:$E$131))&lt;&gt;RIGHT(CV128,LEN(CV128)-FIND("|",CV128))))*($D$18)+SUMIFS($D$17,$H$128,"&lt;&gt;0|-",$G128,LEFT(CV128,FIND("·",CV128)-1)),0)</f>
        <v>0</v>
      </c>
      <c r="CX128" s="74"/>
      <c r="CY128" s="141"/>
      <c r="CZ128" s="133">
        <f t="array" ref="CZ128">IFERROR(SUM(($G$128:$G$131=LEFT(CY128,FIND("·",CY128)-1))*(LEFT(($H$128:$H$131),1)=MID(CY128,FIND("|",CY128)-1,1))*(RIGHT(($H$128:$H$131),LEN($H$128:$H$131)-FIND("|",$H$128:$H$131))=RIGHT(CY128,LEN(CY128)-FIND("|",CY128)))*($D$19+$D$18))+SUM(($D$128:$D$131=LEFT(CY128,FIND("·",CY128)-1))*(LEFT(($E$128:$E$131),1)=MID(CY128,FIND("|",CY128)-1,1))*(RIGHT(($E$128:$E$131),LEN($E$128:$E$131)-FIND("|",$E$128:$E$131))=RIGHT(CY128,LEN(CY128)-FIND("|",CY128))))*($D$19+$D$18)+SUM((($G$128:$G$131)=LEFT(CY128,FIND("·",CY128)-1))*(LEFT(($H$128:$H$131),1)=MID(CY128,FIND("|",CY128)-1,1))*(RIGHT(($H$128:$H$131),LEN($H$128:$H$131)-FIND("|",$H$128:$H$131))&lt;&gt;RIGHT(CY128,LEN(CY128)-FIND("|",CY128))))*$D$18+SUM(($D$128:$D$131=LEFT(CY128,FIND("·",CY128)-1))*(LEFT(($E$128:$E$131),1)=MID(CY128,FIND("|",CY128)-1,1))*(RIGHT(($E$128:$E$131),LEN($E$128:$E$131)-FIND("|",$E$128:$E$131))&lt;&gt;RIGHT(CY128,LEN(CY128)-FIND("|",CY128))))*($D$18)+SUMIFS($D$17,$H$128,"&lt;&gt;0|-",$G128,LEFT(CY128,FIND("·",CY128)-1)),0)</f>
        <v>0</v>
      </c>
      <c r="DA128" s="74"/>
      <c r="DB128" s="141"/>
      <c r="DC128" s="133">
        <f t="array" ref="DC128">IFERROR(SUM(($G$128:$G$131=LEFT(DB128,FIND("·",DB128)-1))*(LEFT(($H$128:$H$131),1)=MID(DB128,FIND("|",DB128)-1,1))*(RIGHT(($H$128:$H$131),LEN($H$128:$H$131)-FIND("|",$H$128:$H$131))=RIGHT(DB128,LEN(DB128)-FIND("|",DB128)))*($D$19+$D$18))+SUM(($D$128:$D$131=LEFT(DB128,FIND("·",DB128)-1))*(LEFT(($E$128:$E$131),1)=MID(DB128,FIND("|",DB128)-1,1))*(RIGHT(($E$128:$E$131),LEN($E$128:$E$131)-FIND("|",$E$128:$E$131))=RIGHT(DB128,LEN(DB128)-FIND("|",DB128))))*($D$19+$D$18)+SUM((($G$128:$G$131)=LEFT(DB128,FIND("·",DB128)-1))*(LEFT(($H$128:$H$131),1)=MID(DB128,FIND("|",DB128)-1,1))*(RIGHT(($H$128:$H$131),LEN($H$128:$H$131)-FIND("|",$H$128:$H$131))&lt;&gt;RIGHT(DB128,LEN(DB128)-FIND("|",DB128))))*$D$18+SUM(($D$128:$D$131=LEFT(DB128,FIND("·",DB128)-1))*(LEFT(($E$128:$E$131),1)=MID(DB128,FIND("|",DB128)-1,1))*(RIGHT(($E$128:$E$131),LEN($E$128:$E$131)-FIND("|",$E$128:$E$131))&lt;&gt;RIGHT(DB128,LEN(DB128)-FIND("|",DB128))))*($D$18)+SUMIFS($D$17,$H$128,"&lt;&gt;0|-",$G128,LEFT(DB128,FIND("·",DB128)-1)),0)</f>
        <v>0</v>
      </c>
      <c r="DD128" s="74"/>
      <c r="DE128" s="141"/>
      <c r="DF128" s="133">
        <f t="array" ref="DF128">IFERROR(SUM(($G$128:$G$131=LEFT(DE128,FIND("·",DE128)-1))*(LEFT(($H$128:$H$131),1)=MID(DE128,FIND("|",DE128)-1,1))*(RIGHT(($H$128:$H$131),LEN($H$128:$H$131)-FIND("|",$H$128:$H$131))=RIGHT(DE128,LEN(DE128)-FIND("|",DE128)))*($D$19+$D$18))+SUM(($D$128:$D$131=LEFT(DE128,FIND("·",DE128)-1))*(LEFT(($E$128:$E$131),1)=MID(DE128,FIND("|",DE128)-1,1))*(RIGHT(($E$128:$E$131),LEN($E$128:$E$131)-FIND("|",$E$128:$E$131))=RIGHT(DE128,LEN(DE128)-FIND("|",DE128))))*($D$19+$D$18)+SUM((($G$128:$G$131)=LEFT(DE128,FIND("·",DE128)-1))*(LEFT(($H$128:$H$131),1)=MID(DE128,FIND("|",DE128)-1,1))*(RIGHT(($H$128:$H$131),LEN($H$128:$H$131)-FIND("|",$H$128:$H$131))&lt;&gt;RIGHT(DE128,LEN(DE128)-FIND("|",DE128))))*$D$18+SUM(($D$128:$D$131=LEFT(DE128,FIND("·",DE128)-1))*(LEFT(($E$128:$E$131),1)=MID(DE128,FIND("|",DE128)-1,1))*(RIGHT(($E$128:$E$131),LEN($E$128:$E$131)-FIND("|",$E$128:$E$131))&lt;&gt;RIGHT(DE128,LEN(DE128)-FIND("|",DE128))))*($D$18)+SUMIFS($D$17,$H$128,"&lt;&gt;0|-",$G128,LEFT(DE128,FIND("·",DE128)-1)),0)</f>
        <v>0</v>
      </c>
      <c r="DG128" s="74"/>
      <c r="DH128" s="141"/>
      <c r="DI128" s="133">
        <f t="array" ref="DI128">IFERROR(SUM(($G$128:$G$131=LEFT(DH128,FIND("·",DH128)-1))*(LEFT(($H$128:$H$131),1)=MID(DH128,FIND("|",DH128)-1,1))*(RIGHT(($H$128:$H$131),LEN($H$128:$H$131)-FIND("|",$H$128:$H$131))=RIGHT(DH128,LEN(DH128)-FIND("|",DH128)))*($D$19+$D$18))+SUM(($D$128:$D$131=LEFT(DH128,FIND("·",DH128)-1))*(LEFT(($E$128:$E$131),1)=MID(DH128,FIND("|",DH128)-1,1))*(RIGHT(($E$128:$E$131),LEN($E$128:$E$131)-FIND("|",$E$128:$E$131))=RIGHT(DH128,LEN(DH128)-FIND("|",DH128))))*($D$19+$D$18)+SUM((($G$128:$G$131)=LEFT(DH128,FIND("·",DH128)-1))*(LEFT(($H$128:$H$131),1)=MID(DH128,FIND("|",DH128)-1,1))*(RIGHT(($H$128:$H$131),LEN($H$128:$H$131)-FIND("|",$H$128:$H$131))&lt;&gt;RIGHT(DH128,LEN(DH128)-FIND("|",DH128))))*$D$18+SUM(($D$128:$D$131=LEFT(DH128,FIND("·",DH128)-1))*(LEFT(($E$128:$E$131),1)=MID(DH128,FIND("|",DH128)-1,1))*(RIGHT(($E$128:$E$131),LEN($E$128:$E$131)-FIND("|",$E$128:$E$131))&lt;&gt;RIGHT(DH128,LEN(DH128)-FIND("|",DH128))))*($D$18)+SUMIFS($D$17,$H$128,"&lt;&gt;0|-",$G128,LEFT(DH128,FIND("·",DH128)-1)),0)</f>
        <v>0</v>
      </c>
      <c r="DJ128" s="74"/>
      <c r="DK128" s="141"/>
      <c r="DL128" s="133">
        <f t="array" ref="DL128">IFERROR(SUM(($G$128:$G$131=LEFT(DK128,FIND("·",DK128)-1))*(LEFT(($H$128:$H$131),1)=MID(DK128,FIND("|",DK128)-1,1))*(RIGHT(($H$128:$H$131),LEN($H$128:$H$131)-FIND("|",$H$128:$H$131))=RIGHT(DK128,LEN(DK128)-FIND("|",DK128)))*($D$19+$D$18))+SUM(($D$128:$D$131=LEFT(DK128,FIND("·",DK128)-1))*(LEFT(($E$128:$E$131),1)=MID(DK128,FIND("|",DK128)-1,1))*(RIGHT(($E$128:$E$131),LEN($E$128:$E$131)-FIND("|",$E$128:$E$131))=RIGHT(DK128,LEN(DK128)-FIND("|",DK128))))*($D$19+$D$18)+SUM((($G$128:$G$131)=LEFT(DK128,FIND("·",DK128)-1))*(LEFT(($H$128:$H$131),1)=MID(DK128,FIND("|",DK128)-1,1))*(RIGHT(($H$128:$H$131),LEN($H$128:$H$131)-FIND("|",$H$128:$H$131))&lt;&gt;RIGHT(DK128,LEN(DK128)-FIND("|",DK128))))*$D$18+SUM(($D$128:$D$131=LEFT(DK128,FIND("·",DK128)-1))*(LEFT(($E$128:$E$131),1)=MID(DK128,FIND("|",DK128)-1,1))*(RIGHT(($E$128:$E$131),LEN($E$128:$E$131)-FIND("|",$E$128:$E$131))&lt;&gt;RIGHT(DK128,LEN(DK128)-FIND("|",DK128))))*($D$18)+SUMIFS($D$17,$H$128,"&lt;&gt;0|-",$G128,LEFT(DK128,FIND("·",DK128)-1)),0)</f>
        <v>0</v>
      </c>
      <c r="DM128" s="74"/>
      <c r="DN128" s="141"/>
      <c r="DO128" s="133">
        <f t="array" ref="DO128">IFERROR(SUM(($G$128:$G$131=LEFT(DN128,FIND("·",DN128)-1))*(LEFT(($H$128:$H$131),1)=MID(DN128,FIND("|",DN128)-1,1))*(RIGHT(($H$128:$H$131),LEN($H$128:$H$131)-FIND("|",$H$128:$H$131))=RIGHT(DN128,LEN(DN128)-FIND("|",DN128)))*($D$19+$D$18))+SUM(($D$128:$D$131=LEFT(DN128,FIND("·",DN128)-1))*(LEFT(($E$128:$E$131),1)=MID(DN128,FIND("|",DN128)-1,1))*(RIGHT(($E$128:$E$131),LEN($E$128:$E$131)-FIND("|",$E$128:$E$131))=RIGHT(DN128,LEN(DN128)-FIND("|",DN128))))*($D$19+$D$18)+SUM((($G$128:$G$131)=LEFT(DN128,FIND("·",DN128)-1))*(LEFT(($H$128:$H$131),1)=MID(DN128,FIND("|",DN128)-1,1))*(RIGHT(($H$128:$H$131),LEN($H$128:$H$131)-FIND("|",$H$128:$H$131))&lt;&gt;RIGHT(DN128,LEN(DN128)-FIND("|",DN128))))*$D$18+SUM(($D$128:$D$131=LEFT(DN128,FIND("·",DN128)-1))*(LEFT(($E$128:$E$131),1)=MID(DN128,FIND("|",DN128)-1,1))*(RIGHT(($E$128:$E$131),LEN($E$128:$E$131)-FIND("|",$E$128:$E$131))&lt;&gt;RIGHT(DN128,LEN(DN128)-FIND("|",DN128))))*($D$18)+SUMIFS($D$17,$H$128,"&lt;&gt;0|-",$G128,LEFT(DN128,FIND("·",DN128)-1)),0)</f>
        <v>0</v>
      </c>
      <c r="DP128" s="74"/>
      <c r="DQ128" s="141"/>
      <c r="DR128" s="133">
        <f t="array" ref="DR128">IFERROR(SUM(($G$128:$G$131=LEFT(DQ128,FIND("·",DQ128)-1))*(LEFT(($H$128:$H$131),1)=MID(DQ128,FIND("|",DQ128)-1,1))*(RIGHT(($H$128:$H$131),LEN($H$128:$H$131)-FIND("|",$H$128:$H$131))=RIGHT(DQ128,LEN(DQ128)-FIND("|",DQ128)))*($D$19+$D$18))+SUM(($D$128:$D$131=LEFT(DQ128,FIND("·",DQ128)-1))*(LEFT(($E$128:$E$131),1)=MID(DQ128,FIND("|",DQ128)-1,1))*(RIGHT(($E$128:$E$131),LEN($E$128:$E$131)-FIND("|",$E$128:$E$131))=RIGHT(DQ128,LEN(DQ128)-FIND("|",DQ128))))*($D$19+$D$18)+SUM((($G$128:$G$131)=LEFT(DQ128,FIND("·",DQ128)-1))*(LEFT(($H$128:$H$131),1)=MID(DQ128,FIND("|",DQ128)-1,1))*(RIGHT(($H$128:$H$131),LEN($H$128:$H$131)-FIND("|",$H$128:$H$131))&lt;&gt;RIGHT(DQ128,LEN(DQ128)-FIND("|",DQ128))))*$D$18+SUM(($D$128:$D$131=LEFT(DQ128,FIND("·",DQ128)-1))*(LEFT(($E$128:$E$131),1)=MID(DQ128,FIND("|",DQ128)-1,1))*(RIGHT(($E$128:$E$131),LEN($E$128:$E$131)-FIND("|",$E$128:$E$131))&lt;&gt;RIGHT(DQ128,LEN(DQ128)-FIND("|",DQ128))))*($D$18)+SUMIFS($D$17,$H$128,"&lt;&gt;0|-",$G128,LEFT(DQ128,FIND("·",DQ128)-1)),0)</f>
        <v>0</v>
      </c>
      <c r="DS128" s="74"/>
      <c r="DT128" s="141"/>
      <c r="DU128" s="133">
        <f t="array" ref="DU128">IFERROR(SUM(($G$128:$G$131=LEFT(DT128,FIND("·",DT128)-1))*(LEFT(($H$128:$H$131),1)=MID(DT128,FIND("|",DT128)-1,1))*(RIGHT(($H$128:$H$131),LEN($H$128:$H$131)-FIND("|",$H$128:$H$131))=RIGHT(DT128,LEN(DT128)-FIND("|",DT128)))*($D$19+$D$18))+SUM(($D$128:$D$131=LEFT(DT128,FIND("·",DT128)-1))*(LEFT(($E$128:$E$131),1)=MID(DT128,FIND("|",DT128)-1,1))*(RIGHT(($E$128:$E$131),LEN($E$128:$E$131)-FIND("|",$E$128:$E$131))=RIGHT(DT128,LEN(DT128)-FIND("|",DT128))))*($D$19+$D$18)+SUM((($G$128:$G$131)=LEFT(DT128,FIND("·",DT128)-1))*(LEFT(($H$128:$H$131),1)=MID(DT128,FIND("|",DT128)-1,1))*(RIGHT(($H$128:$H$131),LEN($H$128:$H$131)-FIND("|",$H$128:$H$131))&lt;&gt;RIGHT(DT128,LEN(DT128)-FIND("|",DT128))))*$D$18+SUM(($D$128:$D$131=LEFT(DT128,FIND("·",DT128)-1))*(LEFT(($E$128:$E$131),1)=MID(DT128,FIND("|",DT128)-1,1))*(RIGHT(($E$128:$E$131),LEN($E$128:$E$131)-FIND("|",$E$128:$E$131))&lt;&gt;RIGHT(DT128,LEN(DT128)-FIND("|",DT128))))*($D$18)+SUMIFS($D$17,$H$128,"&lt;&gt;0|-",$G128,LEFT(DT128,FIND("·",DT128)-1)),0)</f>
        <v>0</v>
      </c>
      <c r="DV128" s="74"/>
      <c r="DW128" s="141"/>
      <c r="DX128" s="133">
        <f t="array" ref="DX128">IFERROR(SUM(($G$128:$G$131=LEFT(DW128,FIND("·",DW128)-1))*(LEFT(($H$128:$H$131),1)=MID(DW128,FIND("|",DW128)-1,1))*(RIGHT(($H$128:$H$131),LEN($H$128:$H$131)-FIND("|",$H$128:$H$131))=RIGHT(DW128,LEN(DW128)-FIND("|",DW128)))*($D$19+$D$18))+SUM(($D$128:$D$131=LEFT(DW128,FIND("·",DW128)-1))*(LEFT(($E$128:$E$131),1)=MID(DW128,FIND("|",DW128)-1,1))*(RIGHT(($E$128:$E$131),LEN($E$128:$E$131)-FIND("|",$E$128:$E$131))=RIGHT(DW128,LEN(DW128)-FIND("|",DW128))))*($D$19+$D$18)+SUM((($G$128:$G$131)=LEFT(DW128,FIND("·",DW128)-1))*(LEFT(($H$128:$H$131),1)=MID(DW128,FIND("|",DW128)-1,1))*(RIGHT(($H$128:$H$131),LEN($H$128:$H$131)-FIND("|",$H$128:$H$131))&lt;&gt;RIGHT(DW128,LEN(DW128)-FIND("|",DW128))))*$D$18+SUM(($D$128:$D$131=LEFT(DW128,FIND("·",DW128)-1))*(LEFT(($E$128:$E$131),1)=MID(DW128,FIND("|",DW128)-1,1))*(RIGHT(($E$128:$E$131),LEN($E$128:$E$131)-FIND("|",$E$128:$E$131))&lt;&gt;RIGHT(DW128,LEN(DW128)-FIND("|",DW128))))*($D$18)+SUMIFS($D$17,$H$128,"&lt;&gt;0|-",$G128,LEFT(DW128,FIND("·",DW128)-1)),0)</f>
        <v>0</v>
      </c>
      <c r="DY128" s="74"/>
      <c r="DZ128" s="141"/>
      <c r="EA128" s="133">
        <f t="array" ref="EA128">IFERROR(SUM(($G$128:$G$131=LEFT(DZ128,FIND("·",DZ128)-1))*(LEFT(($H$128:$H$131),1)=MID(DZ128,FIND("|",DZ128)-1,1))*(RIGHT(($H$128:$H$131),LEN($H$128:$H$131)-FIND("|",$H$128:$H$131))=RIGHT(DZ128,LEN(DZ128)-FIND("|",DZ128)))*($D$19+$D$18))+SUM(($D$128:$D$131=LEFT(DZ128,FIND("·",DZ128)-1))*(LEFT(($E$128:$E$131),1)=MID(DZ128,FIND("|",DZ128)-1,1))*(RIGHT(($E$128:$E$131),LEN($E$128:$E$131)-FIND("|",$E$128:$E$131))=RIGHT(DZ128,LEN(DZ128)-FIND("|",DZ128))))*($D$19+$D$18)+SUM((($G$128:$G$131)=LEFT(DZ128,FIND("·",DZ128)-1))*(LEFT(($H$128:$H$131),1)=MID(DZ128,FIND("|",DZ128)-1,1))*(RIGHT(($H$128:$H$131),LEN($H$128:$H$131)-FIND("|",$H$128:$H$131))&lt;&gt;RIGHT(DZ128,LEN(DZ128)-FIND("|",DZ128))))*$D$18+SUM(($D$128:$D$131=LEFT(DZ128,FIND("·",DZ128)-1))*(LEFT(($E$128:$E$131),1)=MID(DZ128,FIND("|",DZ128)-1,1))*(RIGHT(($E$128:$E$131),LEN($E$128:$E$131)-FIND("|",$E$128:$E$131))&lt;&gt;RIGHT(DZ128,LEN(DZ128)-FIND("|",DZ128))))*($D$18)+SUMIFS($D$17,$H$128,"&lt;&gt;0|-",$G128,LEFT(DZ128,FIND("·",DZ128)-1)),0)</f>
        <v>0</v>
      </c>
      <c r="EB128" s="74"/>
      <c r="EC128" s="141"/>
      <c r="ED128" s="133">
        <f t="array" ref="ED128">IFERROR(SUM(($G$128:$G$131=LEFT(EC128,FIND("·",EC128)-1))*(LEFT(($H$128:$H$131),1)=MID(EC128,FIND("|",EC128)-1,1))*(RIGHT(($H$128:$H$131),LEN($H$128:$H$131)-FIND("|",$H$128:$H$131))=RIGHT(EC128,LEN(EC128)-FIND("|",EC128)))*($D$19+$D$18))+SUM(($D$128:$D$131=LEFT(EC128,FIND("·",EC128)-1))*(LEFT(($E$128:$E$131),1)=MID(EC128,FIND("|",EC128)-1,1))*(RIGHT(($E$128:$E$131),LEN($E$128:$E$131)-FIND("|",$E$128:$E$131))=RIGHT(EC128,LEN(EC128)-FIND("|",EC128))))*($D$19+$D$18)+SUM((($G$128:$G$131)=LEFT(EC128,FIND("·",EC128)-1))*(LEFT(($H$128:$H$131),1)=MID(EC128,FIND("|",EC128)-1,1))*(RIGHT(($H$128:$H$131),LEN($H$128:$H$131)-FIND("|",$H$128:$H$131))&lt;&gt;RIGHT(EC128,LEN(EC128)-FIND("|",EC128))))*$D$18+SUM(($D$128:$D$131=LEFT(EC128,FIND("·",EC128)-1))*(LEFT(($E$128:$E$131),1)=MID(EC128,FIND("|",EC128)-1,1))*(RIGHT(($E$128:$E$131),LEN($E$128:$E$131)-FIND("|",$E$128:$E$131))&lt;&gt;RIGHT(EC128,LEN(EC128)-FIND("|",EC128))))*($D$18)+SUMIFS($D$17,$H$128,"&lt;&gt;0|-",$G128,LEFT(EC128,FIND("·",EC128)-1)),0)</f>
        <v>0</v>
      </c>
      <c r="EE128" s="74"/>
      <c r="EF128" s="141"/>
      <c r="EG128" s="133">
        <f t="array" ref="EG128">IFERROR(SUM(($G$128:$G$131=LEFT(EF128,FIND("·",EF128)-1))*(LEFT(($H$128:$H$131),1)=MID(EF128,FIND("|",EF128)-1,1))*(RIGHT(($H$128:$H$131),LEN($H$128:$H$131)-FIND("|",$H$128:$H$131))=RIGHT(EF128,LEN(EF128)-FIND("|",EF128)))*($D$19+$D$18))+SUM(($D$128:$D$131=LEFT(EF128,FIND("·",EF128)-1))*(LEFT(($E$128:$E$131),1)=MID(EF128,FIND("|",EF128)-1,1))*(RIGHT(($E$128:$E$131),LEN($E$128:$E$131)-FIND("|",$E$128:$E$131))=RIGHT(EF128,LEN(EF128)-FIND("|",EF128))))*($D$19+$D$18)+SUM((($G$128:$G$131)=LEFT(EF128,FIND("·",EF128)-1))*(LEFT(($H$128:$H$131),1)=MID(EF128,FIND("|",EF128)-1,1))*(RIGHT(($H$128:$H$131),LEN($H$128:$H$131)-FIND("|",$H$128:$H$131))&lt;&gt;RIGHT(EF128,LEN(EF128)-FIND("|",EF128))))*$D$18+SUM(($D$128:$D$131=LEFT(EF128,FIND("·",EF128)-1))*(LEFT(($E$128:$E$131),1)=MID(EF128,FIND("|",EF128)-1,1))*(RIGHT(($E$128:$E$131),LEN($E$128:$E$131)-FIND("|",$E$128:$E$131))&lt;&gt;RIGHT(EF128,LEN(EF128)-FIND("|",EF128))))*($D$18)+SUMIFS($D$17,$H$128,"&lt;&gt;0|-",$G128,LEFT(EF128,FIND("·",EF128)-1)),0)</f>
        <v>0</v>
      </c>
      <c r="EH128" s="74"/>
      <c r="EI128" s="141"/>
      <c r="EJ128" s="133">
        <f t="array" ref="EJ128">IFERROR(SUM(($G$128:$G$131=LEFT(EI128,FIND("·",EI128)-1))*(LEFT(($H$128:$H$131),1)=MID(EI128,FIND("|",EI128)-1,1))*(RIGHT(($H$128:$H$131),LEN($H$128:$H$131)-FIND("|",$H$128:$H$131))=RIGHT(EI128,LEN(EI128)-FIND("|",EI128)))*($D$19+$D$18))+SUM(($D$128:$D$131=LEFT(EI128,FIND("·",EI128)-1))*(LEFT(($E$128:$E$131),1)=MID(EI128,FIND("|",EI128)-1,1))*(RIGHT(($E$128:$E$131),LEN($E$128:$E$131)-FIND("|",$E$128:$E$131))=RIGHT(EI128,LEN(EI128)-FIND("|",EI128))))*($D$19+$D$18)+SUM((($G$128:$G$131)=LEFT(EI128,FIND("·",EI128)-1))*(LEFT(($H$128:$H$131),1)=MID(EI128,FIND("|",EI128)-1,1))*(RIGHT(($H$128:$H$131),LEN($H$128:$H$131)-FIND("|",$H$128:$H$131))&lt;&gt;RIGHT(EI128,LEN(EI128)-FIND("|",EI128))))*$D$18+SUM(($D$128:$D$131=LEFT(EI128,FIND("·",EI128)-1))*(LEFT(($E$128:$E$131),1)=MID(EI128,FIND("|",EI128)-1,1))*(RIGHT(($E$128:$E$131),LEN($E$128:$E$131)-FIND("|",$E$128:$E$131))&lt;&gt;RIGHT(EI128,LEN(EI128)-FIND("|",EI128))))*($D$18)+SUMIFS($D$17,$H$128,"&lt;&gt;0|-",$G128,LEFT(EI128,FIND("·",EI128)-1)),0)</f>
        <v>0</v>
      </c>
      <c r="EK128" s="74"/>
      <c r="EL128" s="141"/>
      <c r="EM128" s="133">
        <f t="array" ref="EM128">IFERROR(SUM(($G$128:$G$131=LEFT(EL128,FIND("·",EL128)-1))*(LEFT(($H$128:$H$131),1)=MID(EL128,FIND("|",EL128)-1,1))*(RIGHT(($H$128:$H$131),LEN($H$128:$H$131)-FIND("|",$H$128:$H$131))=RIGHT(EL128,LEN(EL128)-FIND("|",EL128)))*($D$19+$D$18))+SUM(($D$128:$D$131=LEFT(EL128,FIND("·",EL128)-1))*(LEFT(($E$128:$E$131),1)=MID(EL128,FIND("|",EL128)-1,1))*(RIGHT(($E$128:$E$131),LEN($E$128:$E$131)-FIND("|",$E$128:$E$131))=RIGHT(EL128,LEN(EL128)-FIND("|",EL128))))*($D$19+$D$18)+SUM((($G$128:$G$131)=LEFT(EL128,FIND("·",EL128)-1))*(LEFT(($H$128:$H$131),1)=MID(EL128,FIND("|",EL128)-1,1))*(RIGHT(($H$128:$H$131),LEN($H$128:$H$131)-FIND("|",$H$128:$H$131))&lt;&gt;RIGHT(EL128,LEN(EL128)-FIND("|",EL128))))*$D$18+SUM(($D$128:$D$131=LEFT(EL128,FIND("·",EL128)-1))*(LEFT(($E$128:$E$131),1)=MID(EL128,FIND("|",EL128)-1,1))*(RIGHT(($E$128:$E$131),LEN($E$128:$E$131)-FIND("|",$E$128:$E$131))&lt;&gt;RIGHT(EL128,LEN(EL128)-FIND("|",EL128))))*($D$18)+SUMIFS($D$17,$H$128,"&lt;&gt;0|-",$G128,LEFT(EL128,FIND("·",EL128)-1)),0)</f>
        <v>0</v>
      </c>
      <c r="EN128" s="74"/>
      <c r="EO128" s="141"/>
      <c r="EP128" s="133">
        <f t="array" ref="EP128">IFERROR(SUM(($G$128:$G$131=LEFT(EO128,FIND("·",EO128)-1))*(LEFT(($H$128:$H$131),1)=MID(EO128,FIND("|",EO128)-1,1))*(RIGHT(($H$128:$H$131),LEN($H$128:$H$131)-FIND("|",$H$128:$H$131))=RIGHT(EO128,LEN(EO128)-FIND("|",EO128)))*($D$19+$D$18))+SUM(($D$128:$D$131=LEFT(EO128,FIND("·",EO128)-1))*(LEFT(($E$128:$E$131),1)=MID(EO128,FIND("|",EO128)-1,1))*(RIGHT(($E$128:$E$131),LEN($E$128:$E$131)-FIND("|",$E$128:$E$131))=RIGHT(EO128,LEN(EO128)-FIND("|",EO128))))*($D$19+$D$18)+SUM((($G$128:$G$131)=LEFT(EO128,FIND("·",EO128)-1))*(LEFT(($H$128:$H$131),1)=MID(EO128,FIND("|",EO128)-1,1))*(RIGHT(($H$128:$H$131),LEN($H$128:$H$131)-FIND("|",$H$128:$H$131))&lt;&gt;RIGHT(EO128,LEN(EO128)-FIND("|",EO128))))*$D$18+SUM(($D$128:$D$131=LEFT(EO128,FIND("·",EO128)-1))*(LEFT(($E$128:$E$131),1)=MID(EO128,FIND("|",EO128)-1,1))*(RIGHT(($E$128:$E$131),LEN($E$128:$E$131)-FIND("|",$E$128:$E$131))&lt;&gt;RIGHT(EO128,LEN(EO128)-FIND("|",EO128))))*($D$18)+SUMIFS($D$17,$H$128,"&lt;&gt;0|-",$G128,LEFT(EO128,FIND("·",EO128)-1)),0)</f>
        <v>0</v>
      </c>
      <c r="EQ128" s="74"/>
      <c r="ER128" s="141"/>
      <c r="ES128" s="133">
        <f t="array" ref="ES128">IFERROR(SUM(($G$128:$G$131=LEFT(ER128,FIND("·",ER128)-1))*(LEFT(($H$128:$H$131),1)=MID(ER128,FIND("|",ER128)-1,1))*(RIGHT(($H$128:$H$131),LEN($H$128:$H$131)-FIND("|",$H$128:$H$131))=RIGHT(ER128,LEN(ER128)-FIND("|",ER128)))*($D$19+$D$18))+SUM(($D$128:$D$131=LEFT(ER128,FIND("·",ER128)-1))*(LEFT(($E$128:$E$131),1)=MID(ER128,FIND("|",ER128)-1,1))*(RIGHT(($E$128:$E$131),LEN($E$128:$E$131)-FIND("|",$E$128:$E$131))=RIGHT(ER128,LEN(ER128)-FIND("|",ER128))))*($D$19+$D$18)+SUM((($G$128:$G$131)=LEFT(ER128,FIND("·",ER128)-1))*(LEFT(($H$128:$H$131),1)=MID(ER128,FIND("|",ER128)-1,1))*(RIGHT(($H$128:$H$131),LEN($H$128:$H$131)-FIND("|",$H$128:$H$131))&lt;&gt;RIGHT(ER128,LEN(ER128)-FIND("|",ER128))))*$D$18+SUM(($D$128:$D$131=LEFT(ER128,FIND("·",ER128)-1))*(LEFT(($E$128:$E$131),1)=MID(ER128,FIND("|",ER128)-1,1))*(RIGHT(($E$128:$E$131),LEN($E$128:$E$131)-FIND("|",$E$128:$E$131))&lt;&gt;RIGHT(ER128,LEN(ER128)-FIND("|",ER128))))*($D$18)+SUMIFS($D$17,$H$128,"&lt;&gt;0|-",$G128,LEFT(ER128,FIND("·",ER128)-1)),0)</f>
        <v>0</v>
      </c>
      <c r="ET128" s="74"/>
      <c r="EU128" s="141"/>
      <c r="EV128" s="133">
        <f t="array" ref="EV128">IFERROR(SUM(($G$128:$G$131=LEFT(EU128,FIND("·",EU128)-1))*(LEFT(($H$128:$H$131),1)=MID(EU128,FIND("|",EU128)-1,1))*(RIGHT(($H$128:$H$131),LEN($H$128:$H$131)-FIND("|",$H$128:$H$131))=RIGHT(EU128,LEN(EU128)-FIND("|",EU128)))*($D$19+$D$18))+SUM(($D$128:$D$131=LEFT(EU128,FIND("·",EU128)-1))*(LEFT(($E$128:$E$131),1)=MID(EU128,FIND("|",EU128)-1,1))*(RIGHT(($E$128:$E$131),LEN($E$128:$E$131)-FIND("|",$E$128:$E$131))=RIGHT(EU128,LEN(EU128)-FIND("|",EU128))))*($D$19+$D$18)+SUM((($G$128:$G$131)=LEFT(EU128,FIND("·",EU128)-1))*(LEFT(($H$128:$H$131),1)=MID(EU128,FIND("|",EU128)-1,1))*(RIGHT(($H$128:$H$131),LEN($H$128:$H$131)-FIND("|",$H$128:$H$131))&lt;&gt;RIGHT(EU128,LEN(EU128)-FIND("|",EU128))))*$D$18+SUM(($D$128:$D$131=LEFT(EU128,FIND("·",EU128)-1))*(LEFT(($E$128:$E$131),1)=MID(EU128,FIND("|",EU128)-1,1))*(RIGHT(($E$128:$E$131),LEN($E$128:$E$131)-FIND("|",$E$128:$E$131))&lt;&gt;RIGHT(EU128,LEN(EU128)-FIND("|",EU128))))*($D$18)+SUMIFS($D$17,$H$128,"&lt;&gt;0|-",$G128,LEFT(EU128,FIND("·",EU128)-1)),0)</f>
        <v>0</v>
      </c>
      <c r="EW128" s="74"/>
      <c r="EX128" s="141"/>
      <c r="EY128" s="133">
        <f t="array" ref="EY128">IFERROR(SUM(($G$128:$G$131=LEFT(EX128,FIND("·",EX128)-1))*(LEFT(($H$128:$H$131),1)=MID(EX128,FIND("|",EX128)-1,1))*(RIGHT(($H$128:$H$131),LEN($H$128:$H$131)-FIND("|",$H$128:$H$131))=RIGHT(EX128,LEN(EX128)-FIND("|",EX128)))*($D$19+$D$18))+SUM(($D$128:$D$131=LEFT(EX128,FIND("·",EX128)-1))*(LEFT(($E$128:$E$131),1)=MID(EX128,FIND("|",EX128)-1,1))*(RIGHT(($E$128:$E$131),LEN($E$128:$E$131)-FIND("|",$E$128:$E$131))=RIGHT(EX128,LEN(EX128)-FIND("|",EX128))))*($D$19+$D$18)+SUM((($G$128:$G$131)=LEFT(EX128,FIND("·",EX128)-1))*(LEFT(($H$128:$H$131),1)=MID(EX128,FIND("|",EX128)-1,1))*(RIGHT(($H$128:$H$131),LEN($H$128:$H$131)-FIND("|",$H$128:$H$131))&lt;&gt;RIGHT(EX128,LEN(EX128)-FIND("|",EX128))))*$D$18+SUM(($D$128:$D$131=LEFT(EX128,FIND("·",EX128)-1))*(LEFT(($E$128:$E$131),1)=MID(EX128,FIND("|",EX128)-1,1))*(RIGHT(($E$128:$E$131),LEN($E$128:$E$131)-FIND("|",$E$128:$E$131))&lt;&gt;RIGHT(EX128,LEN(EX128)-FIND("|",EX128))))*($D$18)+SUMIFS($D$17,$H$128,"&lt;&gt;0|-",$G128,LEFT(EX128,FIND("·",EX128)-1)),0)</f>
        <v>0</v>
      </c>
      <c r="EZ128" s="74"/>
      <c r="FA128" s="141"/>
      <c r="FB128" s="133">
        <f t="array" ref="FB128">IFERROR(SUM(($G$128:$G$131=LEFT(FA128,FIND("·",FA128)-1))*(LEFT(($H$128:$H$131),1)=MID(FA128,FIND("|",FA128)-1,1))*(RIGHT(($H$128:$H$131),LEN($H$128:$H$131)-FIND("|",$H$128:$H$131))=RIGHT(FA128,LEN(FA128)-FIND("|",FA128)))*($D$19+$D$18))+SUM(($D$128:$D$131=LEFT(FA128,FIND("·",FA128)-1))*(LEFT(($E$128:$E$131),1)=MID(FA128,FIND("|",FA128)-1,1))*(RIGHT(($E$128:$E$131),LEN($E$128:$E$131)-FIND("|",$E$128:$E$131))=RIGHT(FA128,LEN(FA128)-FIND("|",FA128))))*($D$19+$D$18)+SUM((($G$128:$G$131)=LEFT(FA128,FIND("·",FA128)-1))*(LEFT(($H$128:$H$131),1)=MID(FA128,FIND("|",FA128)-1,1))*(RIGHT(($H$128:$H$131),LEN($H$128:$H$131)-FIND("|",$H$128:$H$131))&lt;&gt;RIGHT(FA128,LEN(FA128)-FIND("|",FA128))))*$D$18+SUM(($D$128:$D$131=LEFT(FA128,FIND("·",FA128)-1))*(LEFT(($E$128:$E$131),1)=MID(FA128,FIND("|",FA128)-1,1))*(RIGHT(($E$128:$E$131),LEN($E$128:$E$131)-FIND("|",$E$128:$E$131))&lt;&gt;RIGHT(FA128,LEN(FA128)-FIND("|",FA128))))*($D$18)+SUMIFS($D$17,$H$128,"&lt;&gt;0|-",$G128,LEFT(FA128,FIND("·",FA128)-1)),0)</f>
        <v>0</v>
      </c>
      <c r="FC128" s="74"/>
    </row>
    <row r="129" spans="2:159" s="73" customFormat="1" ht="15" customHeight="1" x14ac:dyDescent="0.3">
      <c r="B129" s="157"/>
      <c r="C129" s="157"/>
      <c r="D129" s="75" t="str">
        <f>CONCATENATE(Resultados!K75,"-",Resultados!F75)</f>
        <v>W54-W53</v>
      </c>
      <c r="E129" s="75" t="str">
        <f>CONCATENATE(IF(Resultados!H75&gt;Resultados!I75,2,IF(Resultados!H75&lt;Resultados!I75,1,IF(AND(Resultados!H75=Resultados!I75,Resultados!H75&lt;&gt;"",Resultados!I75&lt;&gt;""),"X",0))),"|",Resultados!I75,"-",Resultados!H75)</f>
        <v>0|-</v>
      </c>
      <c r="F129" s="626"/>
      <c r="G129" s="166" t="str">
        <f>CONCATENATE(Resultados!F75,"-",Resultados!K75)</f>
        <v>W53-W54</v>
      </c>
      <c r="H129" s="177" t="str">
        <f>CONCATENATE(IF(Resultados!H75&gt;Resultados!I75,1,IF(Resultados!H75&lt;Resultados!I75,2,IF(AND(Resultados!H75=Resultados!I75,Resultados!H75&lt;&gt;"",Resultados!I75&lt;&gt;""),"X",0))),"|",Resultados!H75,"-",Resultados!I75)</f>
        <v>0|-</v>
      </c>
      <c r="J129" s="146"/>
      <c r="K129" s="145">
        <f t="array" ref="K129">IFERROR(SUM(($G$128:$G$131=LEFT(J129,FIND("·",J129)-1))*(LEFT(($H$128:$H$131),1)=MID(J129,FIND("|",J129)-1,1))*(RIGHT(($H$128:$H$131),LEN($H$128:$H$131)-FIND("|",$H$128:$H$131))=RIGHT(J129,LEN(J129)-FIND("|",J129)))*($D$19+$D$18))+SUM(($D$128:$D$131=LEFT(J129,FIND("·",J129)-1))*(LEFT(($E$128:$E$131),1)=MID(J129,FIND("|",J129)-1,1))*(RIGHT(($E$128:$E$131),LEN($E$128:$E$131)-FIND("|",$E$128:$E$131))=RIGHT(J129,LEN(J129)-FIND("|",J129))))*($D$19+$D$18)+SUM((($G$128:$G$131)=LEFT(J129,FIND("·",J129)-1))*(LEFT(($H$128:$H$131),1)=MID(J129,FIND("|",J129)-1,1))*(RIGHT(($H$128:$H$131),LEN($H$128:$H$131)-FIND("|",$H$128:$H$131))&lt;&gt;RIGHT(J129,LEN(J129)-FIND("|",J129))))*$D$18+SUM(($D$128:$D$131=LEFT(J129,FIND("·",J129)-1))*(LEFT(($E$128:$E$131),1)=MID(J129,FIND("|",J129)-1,1))*(RIGHT(($E$128:$E$131),LEN($E$128:$E$131)-FIND("|",$E$128:$E$131))&lt;&gt;RIGHT(J129,LEN(J129)-FIND("|",J129))))*($D$18)+SUMIFS($D$17,$H$129,"&lt;&gt;0|-",$G129,LEFT(J129,FIND("·",J129)-1)),0)</f>
        <v>0</v>
      </c>
      <c r="L129" s="74"/>
      <c r="M129" s="141"/>
      <c r="N129" s="133">
        <f t="array" ref="N129">IFERROR(SUM(($G$128:$G$131=LEFT(M129,FIND("·",M129)-1))*(LEFT(($H$128:$H$131),1)=MID(M129,FIND("|",M129)-1,1))*(RIGHT(($H$128:$H$131),LEN($H$128:$H$131)-FIND("|",$H$128:$H$131))=RIGHT(M129,LEN(M129)-FIND("|",M129)))*($D$19+$D$18))+SUM(($D$128:$D$131=LEFT(M129,FIND("·",M129)-1))*(LEFT(($E$128:$E$131),1)=MID(M129,FIND("|",M129)-1,1))*(RIGHT(($E$128:$E$131),LEN($E$128:$E$131)-FIND("|",$E$128:$E$131))=RIGHT(M129,LEN(M129)-FIND("|",M129))))*($D$19+$D$18)+SUM((($G$128:$G$131)=LEFT(M129,FIND("·",M129)-1))*(LEFT(($H$128:$H$131),1)=MID(M129,FIND("|",M129)-1,1))*(RIGHT(($H$128:$H$131),LEN($H$128:$H$131)-FIND("|",$H$128:$H$131))&lt;&gt;RIGHT(M129,LEN(M129)-FIND("|",M129))))*$D$18+SUM(($D$128:$D$131=LEFT(M129,FIND("·",M129)-1))*(LEFT(($E$128:$E$131),1)=MID(M129,FIND("|",M129)-1,1))*(RIGHT(($E$128:$E$131),LEN($E$128:$E$131)-FIND("|",$E$128:$E$131))&lt;&gt;RIGHT(M129,LEN(M129)-FIND("|",M129))))*($D$18)+SUMIFS($D$17,$H$129,"&lt;&gt;0|-",$G129,LEFT(M129,FIND("·",M129)-1)),0)</f>
        <v>0</v>
      </c>
      <c r="O129" s="74"/>
      <c r="P129" s="141"/>
      <c r="Q129" s="133">
        <f t="array" ref="Q129">IFERROR(SUM(($G$128:$G$131=LEFT(P129,FIND("·",P129)-1))*(LEFT(($H$128:$H$131),1)=MID(P129,FIND("|",P129)-1,1))*(RIGHT(($H$128:$H$131),LEN($H$128:$H$131)-FIND("|",$H$128:$H$131))=RIGHT(P129,LEN(P129)-FIND("|",P129)))*($D$19+$D$18))+SUM(($D$128:$D$131=LEFT(P129,FIND("·",P129)-1))*(LEFT(($E$128:$E$131),1)=MID(P129,FIND("|",P129)-1,1))*(RIGHT(($E$128:$E$131),LEN($E$128:$E$131)-FIND("|",$E$128:$E$131))=RIGHT(P129,LEN(P129)-FIND("|",P129))))*($D$19+$D$18)+SUM((($G$128:$G$131)=LEFT(P129,FIND("·",P129)-1))*(LEFT(($H$128:$H$131),1)=MID(P129,FIND("|",P129)-1,1))*(RIGHT(($H$128:$H$131),LEN($H$128:$H$131)-FIND("|",$H$128:$H$131))&lt;&gt;RIGHT(P129,LEN(P129)-FIND("|",P129))))*$D$18+SUM(($D$128:$D$131=LEFT(P129,FIND("·",P129)-1))*(LEFT(($E$128:$E$131),1)=MID(P129,FIND("|",P129)-1,1))*(RIGHT(($E$128:$E$131),LEN($E$128:$E$131)-FIND("|",$E$128:$E$131))&lt;&gt;RIGHT(P129,LEN(P129)-FIND("|",P129))))*($D$18)+SUMIFS($D$17,$H$129,"&lt;&gt;0|-",$G129,LEFT(P129,FIND("·",P129)-1)),0)</f>
        <v>0</v>
      </c>
      <c r="R129" s="74"/>
      <c r="S129" s="141"/>
      <c r="T129" s="133">
        <f t="array" ref="T129">IFERROR(SUM(($G$128:$G$131=LEFT(S129,FIND("·",S129)-1))*(LEFT(($H$128:$H$131),1)=MID(S129,FIND("|",S129)-1,1))*(RIGHT(($H$128:$H$131),LEN($H$128:$H$131)-FIND("|",$H$128:$H$131))=RIGHT(S129,LEN(S129)-FIND("|",S129)))*($D$19+$D$18))+SUM(($D$128:$D$131=LEFT(S129,FIND("·",S129)-1))*(LEFT(($E$128:$E$131),1)=MID(S129,FIND("|",S129)-1,1))*(RIGHT(($E$128:$E$131),LEN($E$128:$E$131)-FIND("|",$E$128:$E$131))=RIGHT(S129,LEN(S129)-FIND("|",S129))))*($D$19+$D$18)+SUM((($G$128:$G$131)=LEFT(S129,FIND("·",S129)-1))*(LEFT(($H$128:$H$131),1)=MID(S129,FIND("|",S129)-1,1))*(RIGHT(($H$128:$H$131),LEN($H$128:$H$131)-FIND("|",$H$128:$H$131))&lt;&gt;RIGHT(S129,LEN(S129)-FIND("|",S129))))*$D$18+SUM(($D$128:$D$131=LEFT(S129,FIND("·",S129)-1))*(LEFT(($E$128:$E$131),1)=MID(S129,FIND("|",S129)-1,1))*(RIGHT(($E$128:$E$131),LEN($E$128:$E$131)-FIND("|",$E$128:$E$131))&lt;&gt;RIGHT(S129,LEN(S129)-FIND("|",S129))))*($D$18)+SUMIFS($D$17,$H$129,"&lt;&gt;0|-",$G129,LEFT(S129,FIND("·",S129)-1)),0)</f>
        <v>0</v>
      </c>
      <c r="U129" s="74"/>
      <c r="V129" s="141"/>
      <c r="W129" s="133">
        <f t="array" ref="W129">IFERROR(SUM(($G$128:$G$131=LEFT(V129,FIND("·",V129)-1))*(LEFT(($H$128:$H$131),1)=MID(V129,FIND("|",V129)-1,1))*(RIGHT(($H$128:$H$131),LEN($H$128:$H$131)-FIND("|",$H$128:$H$131))=RIGHT(V129,LEN(V129)-FIND("|",V129)))*($D$19+$D$18))+SUM(($D$128:$D$131=LEFT(V129,FIND("·",V129)-1))*(LEFT(($E$128:$E$131),1)=MID(V129,FIND("|",V129)-1,1))*(RIGHT(($E$128:$E$131),LEN($E$128:$E$131)-FIND("|",$E$128:$E$131))=RIGHT(V129,LEN(V129)-FIND("|",V129))))*($D$19+$D$18)+SUM((($G$128:$G$131)=LEFT(V129,FIND("·",V129)-1))*(LEFT(($H$128:$H$131),1)=MID(V129,FIND("|",V129)-1,1))*(RIGHT(($H$128:$H$131),LEN($H$128:$H$131)-FIND("|",$H$128:$H$131))&lt;&gt;RIGHT(V129,LEN(V129)-FIND("|",V129))))*$D$18+SUM(($D$128:$D$131=LEFT(V129,FIND("·",V129)-1))*(LEFT(($E$128:$E$131),1)=MID(V129,FIND("|",V129)-1,1))*(RIGHT(($E$128:$E$131),LEN($E$128:$E$131)-FIND("|",$E$128:$E$131))&lt;&gt;RIGHT(V129,LEN(V129)-FIND("|",V129))))*($D$18)+SUMIFS($D$17,$H$129,"&lt;&gt;0|-",$G129,LEFT(V129,FIND("·",V129)-1)),0)</f>
        <v>0</v>
      </c>
      <c r="X129" s="74"/>
      <c r="Y129" s="141"/>
      <c r="Z129" s="133">
        <f t="array" ref="Z129">IFERROR(SUM(($G$128:$G$131=LEFT(Y129,FIND("·",Y129)-1))*(LEFT(($H$128:$H$131),1)=MID(Y129,FIND("|",Y129)-1,1))*(RIGHT(($H$128:$H$131),LEN($H$128:$H$131)-FIND("|",$H$128:$H$131))=RIGHT(Y129,LEN(Y129)-FIND("|",Y129)))*($D$19+$D$18))+SUM(($D$128:$D$131=LEFT(Y129,FIND("·",Y129)-1))*(LEFT(($E$128:$E$131),1)=MID(Y129,FIND("|",Y129)-1,1))*(RIGHT(($E$128:$E$131),LEN($E$128:$E$131)-FIND("|",$E$128:$E$131))=RIGHT(Y129,LEN(Y129)-FIND("|",Y129))))*($D$19+$D$18)+SUM((($G$128:$G$131)=LEFT(Y129,FIND("·",Y129)-1))*(LEFT(($H$128:$H$131),1)=MID(Y129,FIND("|",Y129)-1,1))*(RIGHT(($H$128:$H$131),LEN($H$128:$H$131)-FIND("|",$H$128:$H$131))&lt;&gt;RIGHT(Y129,LEN(Y129)-FIND("|",Y129))))*$D$18+SUM(($D$128:$D$131=LEFT(Y129,FIND("·",Y129)-1))*(LEFT(($E$128:$E$131),1)=MID(Y129,FIND("|",Y129)-1,1))*(RIGHT(($E$128:$E$131),LEN($E$128:$E$131)-FIND("|",$E$128:$E$131))&lt;&gt;RIGHT(Y129,LEN(Y129)-FIND("|",Y129))))*($D$18)+SUMIFS($D$17,$H$129,"&lt;&gt;0|-",$G129,LEFT(Y129,FIND("·",Y129)-1)),0)</f>
        <v>0</v>
      </c>
      <c r="AA129" s="74"/>
      <c r="AB129" s="141"/>
      <c r="AC129" s="133">
        <f t="array" ref="AC129">IFERROR(SUM(($G$128:$G$131=LEFT(AB129,FIND("·",AB129)-1))*(LEFT(($H$128:$H$131),1)=MID(AB129,FIND("|",AB129)-1,1))*(RIGHT(($H$128:$H$131),LEN($H$128:$H$131)-FIND("|",$H$128:$H$131))=RIGHT(AB129,LEN(AB129)-FIND("|",AB129)))*($D$19+$D$18))+SUM(($D$128:$D$131=LEFT(AB129,FIND("·",AB129)-1))*(LEFT(($E$128:$E$131),1)=MID(AB129,FIND("|",AB129)-1,1))*(RIGHT(($E$128:$E$131),LEN($E$128:$E$131)-FIND("|",$E$128:$E$131))=RIGHT(AB129,LEN(AB129)-FIND("|",AB129))))*($D$19+$D$18)+SUM((($G$128:$G$131)=LEFT(AB129,FIND("·",AB129)-1))*(LEFT(($H$128:$H$131),1)=MID(AB129,FIND("|",AB129)-1,1))*(RIGHT(($H$128:$H$131),LEN($H$128:$H$131)-FIND("|",$H$128:$H$131))&lt;&gt;RIGHT(AB129,LEN(AB129)-FIND("|",AB129))))*$D$18+SUM(($D$128:$D$131=LEFT(AB129,FIND("·",AB129)-1))*(LEFT(($E$128:$E$131),1)=MID(AB129,FIND("|",AB129)-1,1))*(RIGHT(($E$128:$E$131),LEN($E$128:$E$131)-FIND("|",$E$128:$E$131))&lt;&gt;RIGHT(AB129,LEN(AB129)-FIND("|",AB129))))*($D$18)+SUMIFS($D$17,$H$129,"&lt;&gt;0|-",$G129,LEFT(AB129,FIND("·",AB129)-1)),0)</f>
        <v>0</v>
      </c>
      <c r="AD129" s="74"/>
      <c r="AE129" s="141"/>
      <c r="AF129" s="133">
        <f t="array" ref="AF129">IFERROR(SUM(($G$128:$G$131=LEFT(AE129,FIND("·",AE129)-1))*(LEFT(($H$128:$H$131),1)=MID(AE129,FIND("|",AE129)-1,1))*(RIGHT(($H$128:$H$131),LEN($H$128:$H$131)-FIND("|",$H$128:$H$131))=RIGHT(AE129,LEN(AE129)-FIND("|",AE129)))*($D$19+$D$18))+SUM(($D$128:$D$131=LEFT(AE129,FIND("·",AE129)-1))*(LEFT(($E$128:$E$131),1)=MID(AE129,FIND("|",AE129)-1,1))*(RIGHT(($E$128:$E$131),LEN($E$128:$E$131)-FIND("|",$E$128:$E$131))=RIGHT(AE129,LEN(AE129)-FIND("|",AE129))))*($D$19+$D$18)+SUM((($G$128:$G$131)=LEFT(AE129,FIND("·",AE129)-1))*(LEFT(($H$128:$H$131),1)=MID(AE129,FIND("|",AE129)-1,1))*(RIGHT(($H$128:$H$131),LEN($H$128:$H$131)-FIND("|",$H$128:$H$131))&lt;&gt;RIGHT(AE129,LEN(AE129)-FIND("|",AE129))))*$D$18+SUM(($D$128:$D$131=LEFT(AE129,FIND("·",AE129)-1))*(LEFT(($E$128:$E$131),1)=MID(AE129,FIND("|",AE129)-1,1))*(RIGHT(($E$128:$E$131),LEN($E$128:$E$131)-FIND("|",$E$128:$E$131))&lt;&gt;RIGHT(AE129,LEN(AE129)-FIND("|",AE129))))*($D$18)+SUMIFS($D$17,$H$129,"&lt;&gt;0|-",$G129,LEFT(AE129,FIND("·",AE129)-1)),0)</f>
        <v>0</v>
      </c>
      <c r="AG129" s="74"/>
      <c r="AH129" s="141"/>
      <c r="AI129" s="133">
        <f t="array" ref="AI129">IFERROR(SUM(($G$128:$G$131=LEFT(AH129,FIND("·",AH129)-1))*(LEFT(($H$128:$H$131),1)=MID(AH129,FIND("|",AH129)-1,1))*(RIGHT(($H$128:$H$131),LEN($H$128:$H$131)-FIND("|",$H$128:$H$131))=RIGHT(AH129,LEN(AH129)-FIND("|",AH129)))*($D$19+$D$18))+SUM(($D$128:$D$131=LEFT(AH129,FIND("·",AH129)-1))*(LEFT(($E$128:$E$131),1)=MID(AH129,FIND("|",AH129)-1,1))*(RIGHT(($E$128:$E$131),LEN($E$128:$E$131)-FIND("|",$E$128:$E$131))=RIGHT(AH129,LEN(AH129)-FIND("|",AH129))))*($D$19+$D$18)+SUM((($G$128:$G$131)=LEFT(AH129,FIND("·",AH129)-1))*(LEFT(($H$128:$H$131),1)=MID(AH129,FIND("|",AH129)-1,1))*(RIGHT(($H$128:$H$131),LEN($H$128:$H$131)-FIND("|",$H$128:$H$131))&lt;&gt;RIGHT(AH129,LEN(AH129)-FIND("|",AH129))))*$D$18+SUM(($D$128:$D$131=LEFT(AH129,FIND("·",AH129)-1))*(LEFT(($E$128:$E$131),1)=MID(AH129,FIND("|",AH129)-1,1))*(RIGHT(($E$128:$E$131),LEN($E$128:$E$131)-FIND("|",$E$128:$E$131))&lt;&gt;RIGHT(AH129,LEN(AH129)-FIND("|",AH129))))*($D$18)+SUMIFS($D$17,$H$129,"&lt;&gt;0|-",$G129,LEFT(AH129,FIND("·",AH129)-1)),0)</f>
        <v>0</v>
      </c>
      <c r="AJ129" s="74"/>
      <c r="AK129" s="141"/>
      <c r="AL129" s="133">
        <f t="array" ref="AL129">IFERROR(SUM(($G$128:$G$131=LEFT(AK129,FIND("·",AK129)-1))*(LEFT(($H$128:$H$131),1)=MID(AK129,FIND("|",AK129)-1,1))*(RIGHT(($H$128:$H$131),LEN($H$128:$H$131)-FIND("|",$H$128:$H$131))=RIGHT(AK129,LEN(AK129)-FIND("|",AK129)))*($D$19+$D$18))+SUM(($D$128:$D$131=LEFT(AK129,FIND("·",AK129)-1))*(LEFT(($E$128:$E$131),1)=MID(AK129,FIND("|",AK129)-1,1))*(RIGHT(($E$128:$E$131),LEN($E$128:$E$131)-FIND("|",$E$128:$E$131))=RIGHT(AK129,LEN(AK129)-FIND("|",AK129))))*($D$19+$D$18)+SUM((($G$128:$G$131)=LEFT(AK129,FIND("·",AK129)-1))*(LEFT(($H$128:$H$131),1)=MID(AK129,FIND("|",AK129)-1,1))*(RIGHT(($H$128:$H$131),LEN($H$128:$H$131)-FIND("|",$H$128:$H$131))&lt;&gt;RIGHT(AK129,LEN(AK129)-FIND("|",AK129))))*$D$18+SUM(($D$128:$D$131=LEFT(AK129,FIND("·",AK129)-1))*(LEFT(($E$128:$E$131),1)=MID(AK129,FIND("|",AK129)-1,1))*(RIGHT(($E$128:$E$131),LEN($E$128:$E$131)-FIND("|",$E$128:$E$131))&lt;&gt;RIGHT(AK129,LEN(AK129)-FIND("|",AK129))))*($D$18)+SUMIFS($D$17,$H$129,"&lt;&gt;0|-",$G129,LEFT(AK129,FIND("·",AK129)-1)),0)</f>
        <v>0</v>
      </c>
      <c r="AM129" s="74"/>
      <c r="AN129" s="141"/>
      <c r="AO129" s="133">
        <f t="array" ref="AO129">IFERROR(SUM(($G$128:$G$131=LEFT(AN129,FIND("·",AN129)-1))*(LEFT(($H$128:$H$131),1)=MID(AN129,FIND("|",AN129)-1,1))*(RIGHT(($H$128:$H$131),LEN($H$128:$H$131)-FIND("|",$H$128:$H$131))=RIGHT(AN129,LEN(AN129)-FIND("|",AN129)))*($D$19+$D$18))+SUM(($D$128:$D$131=LEFT(AN129,FIND("·",AN129)-1))*(LEFT(($E$128:$E$131),1)=MID(AN129,FIND("|",AN129)-1,1))*(RIGHT(($E$128:$E$131),LEN($E$128:$E$131)-FIND("|",$E$128:$E$131))=RIGHT(AN129,LEN(AN129)-FIND("|",AN129))))*($D$19+$D$18)+SUM((($G$128:$G$131)=LEFT(AN129,FIND("·",AN129)-1))*(LEFT(($H$128:$H$131),1)=MID(AN129,FIND("|",AN129)-1,1))*(RIGHT(($H$128:$H$131),LEN($H$128:$H$131)-FIND("|",$H$128:$H$131))&lt;&gt;RIGHT(AN129,LEN(AN129)-FIND("|",AN129))))*$D$18+SUM(($D$128:$D$131=LEFT(AN129,FIND("·",AN129)-1))*(LEFT(($E$128:$E$131),1)=MID(AN129,FIND("|",AN129)-1,1))*(RIGHT(($E$128:$E$131),LEN($E$128:$E$131)-FIND("|",$E$128:$E$131))&lt;&gt;RIGHT(AN129,LEN(AN129)-FIND("|",AN129))))*($D$18)+SUMIFS($D$17,$H$129,"&lt;&gt;0|-",$G129,LEFT(AN129,FIND("·",AN129)-1)),0)</f>
        <v>0</v>
      </c>
      <c r="AP129" s="74"/>
      <c r="AQ129" s="141"/>
      <c r="AR129" s="133">
        <f t="array" ref="AR129">IFERROR(SUM(($G$128:$G$131=LEFT(AQ129,FIND("·",AQ129)-1))*(LEFT(($H$128:$H$131),1)=MID(AQ129,FIND("|",AQ129)-1,1))*(RIGHT(($H$128:$H$131),LEN($H$128:$H$131)-FIND("|",$H$128:$H$131))=RIGHT(AQ129,LEN(AQ129)-FIND("|",AQ129)))*($D$19+$D$18))+SUM(($D$128:$D$131=LEFT(AQ129,FIND("·",AQ129)-1))*(LEFT(($E$128:$E$131),1)=MID(AQ129,FIND("|",AQ129)-1,1))*(RIGHT(($E$128:$E$131),LEN($E$128:$E$131)-FIND("|",$E$128:$E$131))=RIGHT(AQ129,LEN(AQ129)-FIND("|",AQ129))))*($D$19+$D$18)+SUM((($G$128:$G$131)=LEFT(AQ129,FIND("·",AQ129)-1))*(LEFT(($H$128:$H$131),1)=MID(AQ129,FIND("|",AQ129)-1,1))*(RIGHT(($H$128:$H$131),LEN($H$128:$H$131)-FIND("|",$H$128:$H$131))&lt;&gt;RIGHT(AQ129,LEN(AQ129)-FIND("|",AQ129))))*$D$18+SUM(($D$128:$D$131=LEFT(AQ129,FIND("·",AQ129)-1))*(LEFT(($E$128:$E$131),1)=MID(AQ129,FIND("|",AQ129)-1,1))*(RIGHT(($E$128:$E$131),LEN($E$128:$E$131)-FIND("|",$E$128:$E$131))&lt;&gt;RIGHT(AQ129,LEN(AQ129)-FIND("|",AQ129))))*($D$18)+SUMIFS($D$17,$H$129,"&lt;&gt;0|-",$G129,LEFT(AQ129,FIND("·",AQ129)-1)),0)</f>
        <v>0</v>
      </c>
      <c r="AS129" s="74"/>
      <c r="AT129" s="141"/>
      <c r="AU129" s="133">
        <f t="array" ref="AU129">IFERROR(SUM(($G$128:$G$131=LEFT(AT129,FIND("·",AT129)-1))*(LEFT(($H$128:$H$131),1)=MID(AT129,FIND("|",AT129)-1,1))*(RIGHT(($H$128:$H$131),LEN($H$128:$H$131)-FIND("|",$H$128:$H$131))=RIGHT(AT129,LEN(AT129)-FIND("|",AT129)))*($D$19+$D$18))+SUM(($D$128:$D$131=LEFT(AT129,FIND("·",AT129)-1))*(LEFT(($E$128:$E$131),1)=MID(AT129,FIND("|",AT129)-1,1))*(RIGHT(($E$128:$E$131),LEN($E$128:$E$131)-FIND("|",$E$128:$E$131))=RIGHT(AT129,LEN(AT129)-FIND("|",AT129))))*($D$19+$D$18)+SUM((($G$128:$G$131)=LEFT(AT129,FIND("·",AT129)-1))*(LEFT(($H$128:$H$131),1)=MID(AT129,FIND("|",AT129)-1,1))*(RIGHT(($H$128:$H$131),LEN($H$128:$H$131)-FIND("|",$H$128:$H$131))&lt;&gt;RIGHT(AT129,LEN(AT129)-FIND("|",AT129))))*$D$18+SUM(($D$128:$D$131=LEFT(AT129,FIND("·",AT129)-1))*(LEFT(($E$128:$E$131),1)=MID(AT129,FIND("|",AT129)-1,1))*(RIGHT(($E$128:$E$131),LEN($E$128:$E$131)-FIND("|",$E$128:$E$131))&lt;&gt;RIGHT(AT129,LEN(AT129)-FIND("|",AT129))))*($D$18)+SUMIFS($D$17,$H$129,"&lt;&gt;0|-",$G129,LEFT(AT129,FIND("·",AT129)-1)),0)</f>
        <v>0</v>
      </c>
      <c r="AV129" s="74"/>
      <c r="AW129" s="141"/>
      <c r="AX129" s="133">
        <f t="array" ref="AX129">IFERROR(SUM(($G$128:$G$131=LEFT(AW129,FIND("·",AW129)-1))*(LEFT(($H$128:$H$131),1)=MID(AW129,FIND("|",AW129)-1,1))*(RIGHT(($H$128:$H$131),LEN($H$128:$H$131)-FIND("|",$H$128:$H$131))=RIGHT(AW129,LEN(AW129)-FIND("|",AW129)))*($D$19+$D$18))+SUM(($D$128:$D$131=LEFT(AW129,FIND("·",AW129)-1))*(LEFT(($E$128:$E$131),1)=MID(AW129,FIND("|",AW129)-1,1))*(RIGHT(($E$128:$E$131),LEN($E$128:$E$131)-FIND("|",$E$128:$E$131))=RIGHT(AW129,LEN(AW129)-FIND("|",AW129))))*($D$19+$D$18)+SUM((($G$128:$G$131)=LEFT(AW129,FIND("·",AW129)-1))*(LEFT(($H$128:$H$131),1)=MID(AW129,FIND("|",AW129)-1,1))*(RIGHT(($H$128:$H$131),LEN($H$128:$H$131)-FIND("|",$H$128:$H$131))&lt;&gt;RIGHT(AW129,LEN(AW129)-FIND("|",AW129))))*$D$18+SUM(($D$128:$D$131=LEFT(AW129,FIND("·",AW129)-1))*(LEFT(($E$128:$E$131),1)=MID(AW129,FIND("|",AW129)-1,1))*(RIGHT(($E$128:$E$131),LEN($E$128:$E$131)-FIND("|",$E$128:$E$131))&lt;&gt;RIGHT(AW129,LEN(AW129)-FIND("|",AW129))))*($D$18)+SUMIFS($D$17,$H$129,"&lt;&gt;0|-",$G129,LEFT(AW129,FIND("·",AW129)-1)),0)</f>
        <v>0</v>
      </c>
      <c r="AY129" s="74"/>
      <c r="AZ129" s="141"/>
      <c r="BA129" s="133">
        <f t="array" ref="BA129">IFERROR(SUM(($G$128:$G$131=LEFT(AZ129,FIND("·",AZ129)-1))*(LEFT(($H$128:$H$131),1)=MID(AZ129,FIND("|",AZ129)-1,1))*(RIGHT(($H$128:$H$131),LEN($H$128:$H$131)-FIND("|",$H$128:$H$131))=RIGHT(AZ129,LEN(AZ129)-FIND("|",AZ129)))*($D$19+$D$18))+SUM(($D$128:$D$131=LEFT(AZ129,FIND("·",AZ129)-1))*(LEFT(($E$128:$E$131),1)=MID(AZ129,FIND("|",AZ129)-1,1))*(RIGHT(($E$128:$E$131),LEN($E$128:$E$131)-FIND("|",$E$128:$E$131))=RIGHT(AZ129,LEN(AZ129)-FIND("|",AZ129))))*($D$19+$D$18)+SUM((($G$128:$G$131)=LEFT(AZ129,FIND("·",AZ129)-1))*(LEFT(($H$128:$H$131),1)=MID(AZ129,FIND("|",AZ129)-1,1))*(RIGHT(($H$128:$H$131),LEN($H$128:$H$131)-FIND("|",$H$128:$H$131))&lt;&gt;RIGHT(AZ129,LEN(AZ129)-FIND("|",AZ129))))*$D$18+SUM(($D$128:$D$131=LEFT(AZ129,FIND("·",AZ129)-1))*(LEFT(($E$128:$E$131),1)=MID(AZ129,FIND("|",AZ129)-1,1))*(RIGHT(($E$128:$E$131),LEN($E$128:$E$131)-FIND("|",$E$128:$E$131))&lt;&gt;RIGHT(AZ129,LEN(AZ129)-FIND("|",AZ129))))*($D$18)+SUMIFS($D$17,$H$129,"&lt;&gt;0|-",$G129,LEFT(AZ129,FIND("·",AZ129)-1)),0)</f>
        <v>0</v>
      </c>
      <c r="BB129" s="74"/>
      <c r="BC129" s="141"/>
      <c r="BD129" s="133">
        <f t="array" ref="BD129">IFERROR(SUM(($G$128:$G$131=LEFT(BC129,FIND("·",BC129)-1))*(LEFT(($H$128:$H$131),1)=MID(BC129,FIND("|",BC129)-1,1))*(RIGHT(($H$128:$H$131),LEN($H$128:$H$131)-FIND("|",$H$128:$H$131))=RIGHT(BC129,LEN(BC129)-FIND("|",BC129)))*($D$19+$D$18))+SUM(($D$128:$D$131=LEFT(BC129,FIND("·",BC129)-1))*(LEFT(($E$128:$E$131),1)=MID(BC129,FIND("|",BC129)-1,1))*(RIGHT(($E$128:$E$131),LEN($E$128:$E$131)-FIND("|",$E$128:$E$131))=RIGHT(BC129,LEN(BC129)-FIND("|",BC129))))*($D$19+$D$18)+SUM((($G$128:$G$131)=LEFT(BC129,FIND("·",BC129)-1))*(LEFT(($H$128:$H$131),1)=MID(BC129,FIND("|",BC129)-1,1))*(RIGHT(($H$128:$H$131),LEN($H$128:$H$131)-FIND("|",$H$128:$H$131))&lt;&gt;RIGHT(BC129,LEN(BC129)-FIND("|",BC129))))*$D$18+SUM(($D$128:$D$131=LEFT(BC129,FIND("·",BC129)-1))*(LEFT(($E$128:$E$131),1)=MID(BC129,FIND("|",BC129)-1,1))*(RIGHT(($E$128:$E$131),LEN($E$128:$E$131)-FIND("|",$E$128:$E$131))&lt;&gt;RIGHT(BC129,LEN(BC129)-FIND("|",BC129))))*($D$18)+SUMIFS($D$17,$H$129,"&lt;&gt;0|-",$G129,LEFT(BC129,FIND("·",BC129)-1)),0)</f>
        <v>0</v>
      </c>
      <c r="BE129" s="74"/>
      <c r="BF129" s="141"/>
      <c r="BG129" s="133">
        <f t="array" ref="BG129">IFERROR(SUM(($G$128:$G$131=LEFT(BF129,FIND("·",BF129)-1))*(LEFT(($H$128:$H$131),1)=MID(BF129,FIND("|",BF129)-1,1))*(RIGHT(($H$128:$H$131),LEN($H$128:$H$131)-FIND("|",$H$128:$H$131))=RIGHT(BF129,LEN(BF129)-FIND("|",BF129)))*($D$19+$D$18))+SUM(($D$128:$D$131=LEFT(BF129,FIND("·",BF129)-1))*(LEFT(($E$128:$E$131),1)=MID(BF129,FIND("|",BF129)-1,1))*(RIGHT(($E$128:$E$131),LEN($E$128:$E$131)-FIND("|",$E$128:$E$131))=RIGHT(BF129,LEN(BF129)-FIND("|",BF129))))*($D$19+$D$18)+SUM((($G$128:$G$131)=LEFT(BF129,FIND("·",BF129)-1))*(LEFT(($H$128:$H$131),1)=MID(BF129,FIND("|",BF129)-1,1))*(RIGHT(($H$128:$H$131),LEN($H$128:$H$131)-FIND("|",$H$128:$H$131))&lt;&gt;RIGHT(BF129,LEN(BF129)-FIND("|",BF129))))*$D$18+SUM(($D$128:$D$131=LEFT(BF129,FIND("·",BF129)-1))*(LEFT(($E$128:$E$131),1)=MID(BF129,FIND("|",BF129)-1,1))*(RIGHT(($E$128:$E$131),LEN($E$128:$E$131)-FIND("|",$E$128:$E$131))&lt;&gt;RIGHT(BF129,LEN(BF129)-FIND("|",BF129))))*($D$18)+SUMIFS($D$17,$H$129,"&lt;&gt;0|-",$G129,LEFT(BF129,FIND("·",BF129)-1)),0)</f>
        <v>0</v>
      </c>
      <c r="BH129" s="74"/>
      <c r="BI129" s="141"/>
      <c r="BJ129" s="133">
        <f t="array" ref="BJ129">IFERROR(SUM(($G$128:$G$131=LEFT(BI129,FIND("·",BI129)-1))*(LEFT(($H$128:$H$131),1)=MID(BI129,FIND("|",BI129)-1,1))*(RIGHT(($H$128:$H$131),LEN($H$128:$H$131)-FIND("|",$H$128:$H$131))=RIGHT(BI129,LEN(BI129)-FIND("|",BI129)))*($D$19+$D$18))+SUM(($D$128:$D$131=LEFT(BI129,FIND("·",BI129)-1))*(LEFT(($E$128:$E$131),1)=MID(BI129,FIND("|",BI129)-1,1))*(RIGHT(($E$128:$E$131),LEN($E$128:$E$131)-FIND("|",$E$128:$E$131))=RIGHT(BI129,LEN(BI129)-FIND("|",BI129))))*($D$19+$D$18)+SUM((($G$128:$G$131)=LEFT(BI129,FIND("·",BI129)-1))*(LEFT(($H$128:$H$131),1)=MID(BI129,FIND("|",BI129)-1,1))*(RIGHT(($H$128:$H$131),LEN($H$128:$H$131)-FIND("|",$H$128:$H$131))&lt;&gt;RIGHT(BI129,LEN(BI129)-FIND("|",BI129))))*$D$18+SUM(($D$128:$D$131=LEFT(BI129,FIND("·",BI129)-1))*(LEFT(($E$128:$E$131),1)=MID(BI129,FIND("|",BI129)-1,1))*(RIGHT(($E$128:$E$131),LEN($E$128:$E$131)-FIND("|",$E$128:$E$131))&lt;&gt;RIGHT(BI129,LEN(BI129)-FIND("|",BI129))))*($D$18)+SUMIFS($D$17,$H$129,"&lt;&gt;0|-",$G129,LEFT(BI129,FIND("·",BI129)-1)),0)</f>
        <v>0</v>
      </c>
      <c r="BK129" s="74"/>
      <c r="BL129" s="141"/>
      <c r="BM129" s="133">
        <f t="array" ref="BM129">IFERROR(SUM(($G$128:$G$131=LEFT(BL129,FIND("·",BL129)-1))*(LEFT(($H$128:$H$131),1)=MID(BL129,FIND("|",BL129)-1,1))*(RIGHT(($H$128:$H$131),LEN($H$128:$H$131)-FIND("|",$H$128:$H$131))=RIGHT(BL129,LEN(BL129)-FIND("|",BL129)))*($D$19+$D$18))+SUM(($D$128:$D$131=LEFT(BL129,FIND("·",BL129)-1))*(LEFT(($E$128:$E$131),1)=MID(BL129,FIND("|",BL129)-1,1))*(RIGHT(($E$128:$E$131),LEN($E$128:$E$131)-FIND("|",$E$128:$E$131))=RIGHT(BL129,LEN(BL129)-FIND("|",BL129))))*($D$19+$D$18)+SUM((($G$128:$G$131)=LEFT(BL129,FIND("·",BL129)-1))*(LEFT(($H$128:$H$131),1)=MID(BL129,FIND("|",BL129)-1,1))*(RIGHT(($H$128:$H$131),LEN($H$128:$H$131)-FIND("|",$H$128:$H$131))&lt;&gt;RIGHT(BL129,LEN(BL129)-FIND("|",BL129))))*$D$18+SUM(($D$128:$D$131=LEFT(BL129,FIND("·",BL129)-1))*(LEFT(($E$128:$E$131),1)=MID(BL129,FIND("|",BL129)-1,1))*(RIGHT(($E$128:$E$131),LEN($E$128:$E$131)-FIND("|",$E$128:$E$131))&lt;&gt;RIGHT(BL129,LEN(BL129)-FIND("|",BL129))))*($D$18)+SUMIFS($D$17,$H$129,"&lt;&gt;0|-",$G129,LEFT(BL129,FIND("·",BL129)-1)),0)</f>
        <v>0</v>
      </c>
      <c r="BN129" s="74"/>
      <c r="BO129" s="141"/>
      <c r="BP129" s="133">
        <f t="array" ref="BP129">IFERROR(SUM(($G$128:$G$131=LEFT(BO129,FIND("·",BO129)-1))*(LEFT(($H$128:$H$131),1)=MID(BO129,FIND("|",BO129)-1,1))*(RIGHT(($H$128:$H$131),LEN($H$128:$H$131)-FIND("|",$H$128:$H$131))=RIGHT(BO129,LEN(BO129)-FIND("|",BO129)))*($D$19+$D$18))+SUM(($D$128:$D$131=LEFT(BO129,FIND("·",BO129)-1))*(LEFT(($E$128:$E$131),1)=MID(BO129,FIND("|",BO129)-1,1))*(RIGHT(($E$128:$E$131),LEN($E$128:$E$131)-FIND("|",$E$128:$E$131))=RIGHT(BO129,LEN(BO129)-FIND("|",BO129))))*($D$19+$D$18)+SUM((($G$128:$G$131)=LEFT(BO129,FIND("·",BO129)-1))*(LEFT(($H$128:$H$131),1)=MID(BO129,FIND("|",BO129)-1,1))*(RIGHT(($H$128:$H$131),LEN($H$128:$H$131)-FIND("|",$H$128:$H$131))&lt;&gt;RIGHT(BO129,LEN(BO129)-FIND("|",BO129))))*$D$18+SUM(($D$128:$D$131=LEFT(BO129,FIND("·",BO129)-1))*(LEFT(($E$128:$E$131),1)=MID(BO129,FIND("|",BO129)-1,1))*(RIGHT(($E$128:$E$131),LEN($E$128:$E$131)-FIND("|",$E$128:$E$131))&lt;&gt;RIGHT(BO129,LEN(BO129)-FIND("|",BO129))))*($D$18)+SUMIFS($D$17,$H$129,"&lt;&gt;0|-",$G129,LEFT(BO129,FIND("·",BO129)-1)),0)</f>
        <v>0</v>
      </c>
      <c r="BQ129" s="74"/>
      <c r="BR129" s="141"/>
      <c r="BS129" s="133">
        <f t="array" ref="BS129">IFERROR(SUM(($G$128:$G$131=LEFT(BR129,FIND("·",BR129)-1))*(LEFT(($H$128:$H$131),1)=MID(BR129,FIND("|",BR129)-1,1))*(RIGHT(($H$128:$H$131),LEN($H$128:$H$131)-FIND("|",$H$128:$H$131))=RIGHT(BR129,LEN(BR129)-FIND("|",BR129)))*($D$19+$D$18))+SUM(($D$128:$D$131=LEFT(BR129,FIND("·",BR129)-1))*(LEFT(($E$128:$E$131),1)=MID(BR129,FIND("|",BR129)-1,1))*(RIGHT(($E$128:$E$131),LEN($E$128:$E$131)-FIND("|",$E$128:$E$131))=RIGHT(BR129,LEN(BR129)-FIND("|",BR129))))*($D$19+$D$18)+SUM((($G$128:$G$131)=LEFT(BR129,FIND("·",BR129)-1))*(LEFT(($H$128:$H$131),1)=MID(BR129,FIND("|",BR129)-1,1))*(RIGHT(($H$128:$H$131),LEN($H$128:$H$131)-FIND("|",$H$128:$H$131))&lt;&gt;RIGHT(BR129,LEN(BR129)-FIND("|",BR129))))*$D$18+SUM(($D$128:$D$131=LEFT(BR129,FIND("·",BR129)-1))*(LEFT(($E$128:$E$131),1)=MID(BR129,FIND("|",BR129)-1,1))*(RIGHT(($E$128:$E$131),LEN($E$128:$E$131)-FIND("|",$E$128:$E$131))&lt;&gt;RIGHT(BR129,LEN(BR129)-FIND("|",BR129))))*($D$18)+SUMIFS($D$17,$H$129,"&lt;&gt;0|-",$G129,LEFT(BR129,FIND("·",BR129)-1)),0)</f>
        <v>0</v>
      </c>
      <c r="BT129" s="74"/>
      <c r="BU129" s="141"/>
      <c r="BV129" s="133">
        <f t="array" ref="BV129">IFERROR(SUM(($G$128:$G$131=LEFT(BU129,FIND("·",BU129)-1))*(LEFT(($H$128:$H$131),1)=MID(BU129,FIND("|",BU129)-1,1))*(RIGHT(($H$128:$H$131),LEN($H$128:$H$131)-FIND("|",$H$128:$H$131))=RIGHT(BU129,LEN(BU129)-FIND("|",BU129)))*($D$19+$D$18))+SUM(($D$128:$D$131=LEFT(BU129,FIND("·",BU129)-1))*(LEFT(($E$128:$E$131),1)=MID(BU129,FIND("|",BU129)-1,1))*(RIGHT(($E$128:$E$131),LEN($E$128:$E$131)-FIND("|",$E$128:$E$131))=RIGHT(BU129,LEN(BU129)-FIND("|",BU129))))*($D$19+$D$18)+SUM((($G$128:$G$131)=LEFT(BU129,FIND("·",BU129)-1))*(LEFT(($H$128:$H$131),1)=MID(BU129,FIND("|",BU129)-1,1))*(RIGHT(($H$128:$H$131),LEN($H$128:$H$131)-FIND("|",$H$128:$H$131))&lt;&gt;RIGHT(BU129,LEN(BU129)-FIND("|",BU129))))*$D$18+SUM(($D$128:$D$131=LEFT(BU129,FIND("·",BU129)-1))*(LEFT(($E$128:$E$131),1)=MID(BU129,FIND("|",BU129)-1,1))*(RIGHT(($E$128:$E$131),LEN($E$128:$E$131)-FIND("|",$E$128:$E$131))&lt;&gt;RIGHT(BU129,LEN(BU129)-FIND("|",BU129))))*($D$18)+SUMIFS($D$17,$H$129,"&lt;&gt;0|-",$G129,LEFT(BU129,FIND("·",BU129)-1)),0)</f>
        <v>0</v>
      </c>
      <c r="BW129" s="74"/>
      <c r="BX129" s="141"/>
      <c r="BY129" s="133">
        <f t="array" ref="BY129">IFERROR(SUM(($G$128:$G$131=LEFT(BX129,FIND("·",BX129)-1))*(LEFT(($H$128:$H$131),1)=MID(BX129,FIND("|",BX129)-1,1))*(RIGHT(($H$128:$H$131),LEN($H$128:$H$131)-FIND("|",$H$128:$H$131))=RIGHT(BX129,LEN(BX129)-FIND("|",BX129)))*($D$19+$D$18))+SUM(($D$128:$D$131=LEFT(BX129,FIND("·",BX129)-1))*(LEFT(($E$128:$E$131),1)=MID(BX129,FIND("|",BX129)-1,1))*(RIGHT(($E$128:$E$131),LEN($E$128:$E$131)-FIND("|",$E$128:$E$131))=RIGHT(BX129,LEN(BX129)-FIND("|",BX129))))*($D$19+$D$18)+SUM((($G$128:$G$131)=LEFT(BX129,FIND("·",BX129)-1))*(LEFT(($H$128:$H$131),1)=MID(BX129,FIND("|",BX129)-1,1))*(RIGHT(($H$128:$H$131),LEN($H$128:$H$131)-FIND("|",$H$128:$H$131))&lt;&gt;RIGHT(BX129,LEN(BX129)-FIND("|",BX129))))*$D$18+SUM(($D$128:$D$131=LEFT(BX129,FIND("·",BX129)-1))*(LEFT(($E$128:$E$131),1)=MID(BX129,FIND("|",BX129)-1,1))*(RIGHT(($E$128:$E$131),LEN($E$128:$E$131)-FIND("|",$E$128:$E$131))&lt;&gt;RIGHT(BX129,LEN(BX129)-FIND("|",BX129))))*($D$18)+SUMIFS($D$17,$H$129,"&lt;&gt;0|-",$G129,LEFT(BX129,FIND("·",BX129)-1)),0)</f>
        <v>0</v>
      </c>
      <c r="BZ129" s="74"/>
      <c r="CA129" s="141"/>
      <c r="CB129" s="133">
        <f t="array" ref="CB129">IFERROR(SUM(($G$128:$G$131=LEFT(CA129,FIND("·",CA129)-1))*(LEFT(($H$128:$H$131),1)=MID(CA129,FIND("|",CA129)-1,1))*(RIGHT(($H$128:$H$131),LEN($H$128:$H$131)-FIND("|",$H$128:$H$131))=RIGHT(CA129,LEN(CA129)-FIND("|",CA129)))*($D$19+$D$18))+SUM(($D$128:$D$131=LEFT(CA129,FIND("·",CA129)-1))*(LEFT(($E$128:$E$131),1)=MID(CA129,FIND("|",CA129)-1,1))*(RIGHT(($E$128:$E$131),LEN($E$128:$E$131)-FIND("|",$E$128:$E$131))=RIGHT(CA129,LEN(CA129)-FIND("|",CA129))))*($D$19+$D$18)+SUM((($G$128:$G$131)=LEFT(CA129,FIND("·",CA129)-1))*(LEFT(($H$128:$H$131),1)=MID(CA129,FIND("|",CA129)-1,1))*(RIGHT(($H$128:$H$131),LEN($H$128:$H$131)-FIND("|",$H$128:$H$131))&lt;&gt;RIGHT(CA129,LEN(CA129)-FIND("|",CA129))))*$D$18+SUM(($D$128:$D$131=LEFT(CA129,FIND("·",CA129)-1))*(LEFT(($E$128:$E$131),1)=MID(CA129,FIND("|",CA129)-1,1))*(RIGHT(($E$128:$E$131),LEN($E$128:$E$131)-FIND("|",$E$128:$E$131))&lt;&gt;RIGHT(CA129,LEN(CA129)-FIND("|",CA129))))*($D$18)+SUMIFS($D$17,$H$129,"&lt;&gt;0|-",$G129,LEFT(CA129,FIND("·",CA129)-1)),0)</f>
        <v>0</v>
      </c>
      <c r="CC129" s="74"/>
      <c r="CD129" s="141"/>
      <c r="CE129" s="133">
        <f t="array" ref="CE129">IFERROR(SUM(($G$128:$G$131=LEFT(CD129,FIND("·",CD129)-1))*(LEFT(($H$128:$H$131),1)=MID(CD129,FIND("|",CD129)-1,1))*(RIGHT(($H$128:$H$131),LEN($H$128:$H$131)-FIND("|",$H$128:$H$131))=RIGHT(CD129,LEN(CD129)-FIND("|",CD129)))*($D$19+$D$18))+SUM(($D$128:$D$131=LEFT(CD129,FIND("·",CD129)-1))*(LEFT(($E$128:$E$131),1)=MID(CD129,FIND("|",CD129)-1,1))*(RIGHT(($E$128:$E$131),LEN($E$128:$E$131)-FIND("|",$E$128:$E$131))=RIGHT(CD129,LEN(CD129)-FIND("|",CD129))))*($D$19+$D$18)+SUM((($G$128:$G$131)=LEFT(CD129,FIND("·",CD129)-1))*(LEFT(($H$128:$H$131),1)=MID(CD129,FIND("|",CD129)-1,1))*(RIGHT(($H$128:$H$131),LEN($H$128:$H$131)-FIND("|",$H$128:$H$131))&lt;&gt;RIGHT(CD129,LEN(CD129)-FIND("|",CD129))))*$D$18+SUM(($D$128:$D$131=LEFT(CD129,FIND("·",CD129)-1))*(LEFT(($E$128:$E$131),1)=MID(CD129,FIND("|",CD129)-1,1))*(RIGHT(($E$128:$E$131),LEN($E$128:$E$131)-FIND("|",$E$128:$E$131))&lt;&gt;RIGHT(CD129,LEN(CD129)-FIND("|",CD129))))*($D$18)+SUMIFS($D$17,$H$129,"&lt;&gt;0|-",$G129,LEFT(CD129,FIND("·",CD129)-1)),0)</f>
        <v>0</v>
      </c>
      <c r="CF129" s="74"/>
      <c r="CG129" s="141"/>
      <c r="CH129" s="133">
        <f t="array" ref="CH129">IFERROR(SUM(($G$128:$G$131=LEFT(CG129,FIND("·",CG129)-1))*(LEFT(($H$128:$H$131),1)=MID(CG129,FIND("|",CG129)-1,1))*(RIGHT(($H$128:$H$131),LEN($H$128:$H$131)-FIND("|",$H$128:$H$131))=RIGHT(CG129,LEN(CG129)-FIND("|",CG129)))*($D$19+$D$18))+SUM(($D$128:$D$131=LEFT(CG129,FIND("·",CG129)-1))*(LEFT(($E$128:$E$131),1)=MID(CG129,FIND("|",CG129)-1,1))*(RIGHT(($E$128:$E$131),LEN($E$128:$E$131)-FIND("|",$E$128:$E$131))=RIGHT(CG129,LEN(CG129)-FIND("|",CG129))))*($D$19+$D$18)+SUM((($G$128:$G$131)=LEFT(CG129,FIND("·",CG129)-1))*(LEFT(($H$128:$H$131),1)=MID(CG129,FIND("|",CG129)-1,1))*(RIGHT(($H$128:$H$131),LEN($H$128:$H$131)-FIND("|",$H$128:$H$131))&lt;&gt;RIGHT(CG129,LEN(CG129)-FIND("|",CG129))))*$D$18+SUM(($D$128:$D$131=LEFT(CG129,FIND("·",CG129)-1))*(LEFT(($E$128:$E$131),1)=MID(CG129,FIND("|",CG129)-1,1))*(RIGHT(($E$128:$E$131),LEN($E$128:$E$131)-FIND("|",$E$128:$E$131))&lt;&gt;RIGHT(CG129,LEN(CG129)-FIND("|",CG129))))*($D$18)+SUMIFS($D$17,$H$129,"&lt;&gt;0|-",$G129,LEFT(CG129,FIND("·",CG129)-1)),0)</f>
        <v>0</v>
      </c>
      <c r="CI129" s="74"/>
      <c r="CJ129" s="141"/>
      <c r="CK129" s="133">
        <f t="array" ref="CK129">IFERROR(SUM(($G$128:$G$131=LEFT(CJ129,FIND("·",CJ129)-1))*(LEFT(($H$128:$H$131),1)=MID(CJ129,FIND("|",CJ129)-1,1))*(RIGHT(($H$128:$H$131),LEN($H$128:$H$131)-FIND("|",$H$128:$H$131))=RIGHT(CJ129,LEN(CJ129)-FIND("|",CJ129)))*($D$19+$D$18))+SUM(($D$128:$D$131=LEFT(CJ129,FIND("·",CJ129)-1))*(LEFT(($E$128:$E$131),1)=MID(CJ129,FIND("|",CJ129)-1,1))*(RIGHT(($E$128:$E$131),LEN($E$128:$E$131)-FIND("|",$E$128:$E$131))=RIGHT(CJ129,LEN(CJ129)-FIND("|",CJ129))))*($D$19+$D$18)+SUM((($G$128:$G$131)=LEFT(CJ129,FIND("·",CJ129)-1))*(LEFT(($H$128:$H$131),1)=MID(CJ129,FIND("|",CJ129)-1,1))*(RIGHT(($H$128:$H$131),LEN($H$128:$H$131)-FIND("|",$H$128:$H$131))&lt;&gt;RIGHT(CJ129,LEN(CJ129)-FIND("|",CJ129))))*$D$18+SUM(($D$128:$D$131=LEFT(CJ129,FIND("·",CJ129)-1))*(LEFT(($E$128:$E$131),1)=MID(CJ129,FIND("|",CJ129)-1,1))*(RIGHT(($E$128:$E$131),LEN($E$128:$E$131)-FIND("|",$E$128:$E$131))&lt;&gt;RIGHT(CJ129,LEN(CJ129)-FIND("|",CJ129))))*($D$18)+SUMIFS($D$17,$H$129,"&lt;&gt;0|-",$G129,LEFT(CJ129,FIND("·",CJ129)-1)),0)</f>
        <v>0</v>
      </c>
      <c r="CL129" s="74"/>
      <c r="CM129" s="141"/>
      <c r="CN129" s="133">
        <f t="array" ref="CN129">IFERROR(SUM(($G$128:$G$131=LEFT(CM129,FIND("·",CM129)-1))*(LEFT(($H$128:$H$131),1)=MID(CM129,FIND("|",CM129)-1,1))*(RIGHT(($H$128:$H$131),LEN($H$128:$H$131)-FIND("|",$H$128:$H$131))=RIGHT(CM129,LEN(CM129)-FIND("|",CM129)))*($D$19+$D$18))+SUM(($D$128:$D$131=LEFT(CM129,FIND("·",CM129)-1))*(LEFT(($E$128:$E$131),1)=MID(CM129,FIND("|",CM129)-1,1))*(RIGHT(($E$128:$E$131),LEN($E$128:$E$131)-FIND("|",$E$128:$E$131))=RIGHT(CM129,LEN(CM129)-FIND("|",CM129))))*($D$19+$D$18)+SUM((($G$128:$G$131)=LEFT(CM129,FIND("·",CM129)-1))*(LEFT(($H$128:$H$131),1)=MID(CM129,FIND("|",CM129)-1,1))*(RIGHT(($H$128:$H$131),LEN($H$128:$H$131)-FIND("|",$H$128:$H$131))&lt;&gt;RIGHT(CM129,LEN(CM129)-FIND("|",CM129))))*$D$18+SUM(($D$128:$D$131=LEFT(CM129,FIND("·",CM129)-1))*(LEFT(($E$128:$E$131),1)=MID(CM129,FIND("|",CM129)-1,1))*(RIGHT(($E$128:$E$131),LEN($E$128:$E$131)-FIND("|",$E$128:$E$131))&lt;&gt;RIGHT(CM129,LEN(CM129)-FIND("|",CM129))))*($D$18)+SUMIFS($D$17,$H$129,"&lt;&gt;0|-",$G129,LEFT(CM129,FIND("·",CM129)-1)),0)</f>
        <v>0</v>
      </c>
      <c r="CO129" s="74"/>
      <c r="CP129" s="141"/>
      <c r="CQ129" s="133">
        <f t="array" ref="CQ129">IFERROR(SUM(($G$128:$G$131=LEFT(CP129,FIND("·",CP129)-1))*(LEFT(($H$128:$H$131),1)=MID(CP129,FIND("|",CP129)-1,1))*(RIGHT(($H$128:$H$131),LEN($H$128:$H$131)-FIND("|",$H$128:$H$131))=RIGHT(CP129,LEN(CP129)-FIND("|",CP129)))*($D$19+$D$18))+SUM(($D$128:$D$131=LEFT(CP129,FIND("·",CP129)-1))*(LEFT(($E$128:$E$131),1)=MID(CP129,FIND("|",CP129)-1,1))*(RIGHT(($E$128:$E$131),LEN($E$128:$E$131)-FIND("|",$E$128:$E$131))=RIGHT(CP129,LEN(CP129)-FIND("|",CP129))))*($D$19+$D$18)+SUM((($G$128:$G$131)=LEFT(CP129,FIND("·",CP129)-1))*(LEFT(($H$128:$H$131),1)=MID(CP129,FIND("|",CP129)-1,1))*(RIGHT(($H$128:$H$131),LEN($H$128:$H$131)-FIND("|",$H$128:$H$131))&lt;&gt;RIGHT(CP129,LEN(CP129)-FIND("|",CP129))))*$D$18+SUM(($D$128:$D$131=LEFT(CP129,FIND("·",CP129)-1))*(LEFT(($E$128:$E$131),1)=MID(CP129,FIND("|",CP129)-1,1))*(RIGHT(($E$128:$E$131),LEN($E$128:$E$131)-FIND("|",$E$128:$E$131))&lt;&gt;RIGHT(CP129,LEN(CP129)-FIND("|",CP129))))*($D$18)+SUMIFS($D$17,$H$129,"&lt;&gt;0|-",$G129,LEFT(CP129,FIND("·",CP129)-1)),0)</f>
        <v>0</v>
      </c>
      <c r="CR129" s="74"/>
      <c r="CS129" s="141"/>
      <c r="CT129" s="133">
        <f t="array" ref="CT129">IFERROR(SUM(($G$128:$G$131=LEFT(CS129,FIND("·",CS129)-1))*(LEFT(($H$128:$H$131),1)=MID(CS129,FIND("|",CS129)-1,1))*(RIGHT(($H$128:$H$131),LEN($H$128:$H$131)-FIND("|",$H$128:$H$131))=RIGHT(CS129,LEN(CS129)-FIND("|",CS129)))*($D$19+$D$18))+SUM(($D$128:$D$131=LEFT(CS129,FIND("·",CS129)-1))*(LEFT(($E$128:$E$131),1)=MID(CS129,FIND("|",CS129)-1,1))*(RIGHT(($E$128:$E$131),LEN($E$128:$E$131)-FIND("|",$E$128:$E$131))=RIGHT(CS129,LEN(CS129)-FIND("|",CS129))))*($D$19+$D$18)+SUM((($G$128:$G$131)=LEFT(CS129,FIND("·",CS129)-1))*(LEFT(($H$128:$H$131),1)=MID(CS129,FIND("|",CS129)-1,1))*(RIGHT(($H$128:$H$131),LEN($H$128:$H$131)-FIND("|",$H$128:$H$131))&lt;&gt;RIGHT(CS129,LEN(CS129)-FIND("|",CS129))))*$D$18+SUM(($D$128:$D$131=LEFT(CS129,FIND("·",CS129)-1))*(LEFT(($E$128:$E$131),1)=MID(CS129,FIND("|",CS129)-1,1))*(RIGHT(($E$128:$E$131),LEN($E$128:$E$131)-FIND("|",$E$128:$E$131))&lt;&gt;RIGHT(CS129,LEN(CS129)-FIND("|",CS129))))*($D$18)+SUMIFS($D$17,$H$129,"&lt;&gt;0|-",$G129,LEFT(CS129,FIND("·",CS129)-1)),0)</f>
        <v>0</v>
      </c>
      <c r="CU129" s="74"/>
      <c r="CV129" s="141"/>
      <c r="CW129" s="133">
        <f t="array" ref="CW129">IFERROR(SUM(($G$128:$G$131=LEFT(CV129,FIND("·",CV129)-1))*(LEFT(($H$128:$H$131),1)=MID(CV129,FIND("|",CV129)-1,1))*(RIGHT(($H$128:$H$131),LEN($H$128:$H$131)-FIND("|",$H$128:$H$131))=RIGHT(CV129,LEN(CV129)-FIND("|",CV129)))*($D$19+$D$18))+SUM(($D$128:$D$131=LEFT(CV129,FIND("·",CV129)-1))*(LEFT(($E$128:$E$131),1)=MID(CV129,FIND("|",CV129)-1,1))*(RIGHT(($E$128:$E$131),LEN($E$128:$E$131)-FIND("|",$E$128:$E$131))=RIGHT(CV129,LEN(CV129)-FIND("|",CV129))))*($D$19+$D$18)+SUM((($G$128:$G$131)=LEFT(CV129,FIND("·",CV129)-1))*(LEFT(($H$128:$H$131),1)=MID(CV129,FIND("|",CV129)-1,1))*(RIGHT(($H$128:$H$131),LEN($H$128:$H$131)-FIND("|",$H$128:$H$131))&lt;&gt;RIGHT(CV129,LEN(CV129)-FIND("|",CV129))))*$D$18+SUM(($D$128:$D$131=LEFT(CV129,FIND("·",CV129)-1))*(LEFT(($E$128:$E$131),1)=MID(CV129,FIND("|",CV129)-1,1))*(RIGHT(($E$128:$E$131),LEN($E$128:$E$131)-FIND("|",$E$128:$E$131))&lt;&gt;RIGHT(CV129,LEN(CV129)-FIND("|",CV129))))*($D$18)+SUMIFS($D$17,$H$129,"&lt;&gt;0|-",$G129,LEFT(CV129,FIND("·",CV129)-1)),0)</f>
        <v>0</v>
      </c>
      <c r="CX129" s="74"/>
      <c r="CY129" s="141"/>
      <c r="CZ129" s="133">
        <f t="array" ref="CZ129">IFERROR(SUM(($G$128:$G$131=LEFT(CY129,FIND("·",CY129)-1))*(LEFT(($H$128:$H$131),1)=MID(CY129,FIND("|",CY129)-1,1))*(RIGHT(($H$128:$H$131),LEN($H$128:$H$131)-FIND("|",$H$128:$H$131))=RIGHT(CY129,LEN(CY129)-FIND("|",CY129)))*($D$19+$D$18))+SUM(($D$128:$D$131=LEFT(CY129,FIND("·",CY129)-1))*(LEFT(($E$128:$E$131),1)=MID(CY129,FIND("|",CY129)-1,1))*(RIGHT(($E$128:$E$131),LEN($E$128:$E$131)-FIND("|",$E$128:$E$131))=RIGHT(CY129,LEN(CY129)-FIND("|",CY129))))*($D$19+$D$18)+SUM((($G$128:$G$131)=LEFT(CY129,FIND("·",CY129)-1))*(LEFT(($H$128:$H$131),1)=MID(CY129,FIND("|",CY129)-1,1))*(RIGHT(($H$128:$H$131),LEN($H$128:$H$131)-FIND("|",$H$128:$H$131))&lt;&gt;RIGHT(CY129,LEN(CY129)-FIND("|",CY129))))*$D$18+SUM(($D$128:$D$131=LEFT(CY129,FIND("·",CY129)-1))*(LEFT(($E$128:$E$131),1)=MID(CY129,FIND("|",CY129)-1,1))*(RIGHT(($E$128:$E$131),LEN($E$128:$E$131)-FIND("|",$E$128:$E$131))&lt;&gt;RIGHT(CY129,LEN(CY129)-FIND("|",CY129))))*($D$18)+SUMIFS($D$17,$H$129,"&lt;&gt;0|-",$G129,LEFT(CY129,FIND("·",CY129)-1)),0)</f>
        <v>0</v>
      </c>
      <c r="DA129" s="74"/>
      <c r="DB129" s="141"/>
      <c r="DC129" s="133">
        <f t="array" ref="DC129">IFERROR(SUM(($G$128:$G$131=LEFT(DB129,FIND("·",DB129)-1))*(LEFT(($H$128:$H$131),1)=MID(DB129,FIND("|",DB129)-1,1))*(RIGHT(($H$128:$H$131),LEN($H$128:$H$131)-FIND("|",$H$128:$H$131))=RIGHT(DB129,LEN(DB129)-FIND("|",DB129)))*($D$19+$D$18))+SUM(($D$128:$D$131=LEFT(DB129,FIND("·",DB129)-1))*(LEFT(($E$128:$E$131),1)=MID(DB129,FIND("|",DB129)-1,1))*(RIGHT(($E$128:$E$131),LEN($E$128:$E$131)-FIND("|",$E$128:$E$131))=RIGHT(DB129,LEN(DB129)-FIND("|",DB129))))*($D$19+$D$18)+SUM((($G$128:$G$131)=LEFT(DB129,FIND("·",DB129)-1))*(LEFT(($H$128:$H$131),1)=MID(DB129,FIND("|",DB129)-1,1))*(RIGHT(($H$128:$H$131),LEN($H$128:$H$131)-FIND("|",$H$128:$H$131))&lt;&gt;RIGHT(DB129,LEN(DB129)-FIND("|",DB129))))*$D$18+SUM(($D$128:$D$131=LEFT(DB129,FIND("·",DB129)-1))*(LEFT(($E$128:$E$131),1)=MID(DB129,FIND("|",DB129)-1,1))*(RIGHT(($E$128:$E$131),LEN($E$128:$E$131)-FIND("|",$E$128:$E$131))&lt;&gt;RIGHT(DB129,LEN(DB129)-FIND("|",DB129))))*($D$18)+SUMIFS($D$17,$H$129,"&lt;&gt;0|-",$G129,LEFT(DB129,FIND("·",DB129)-1)),0)</f>
        <v>0</v>
      </c>
      <c r="DD129" s="74"/>
      <c r="DE129" s="141"/>
      <c r="DF129" s="133">
        <f t="array" ref="DF129">IFERROR(SUM(($G$128:$G$131=LEFT(DE129,FIND("·",DE129)-1))*(LEFT(($H$128:$H$131),1)=MID(DE129,FIND("|",DE129)-1,1))*(RIGHT(($H$128:$H$131),LEN($H$128:$H$131)-FIND("|",$H$128:$H$131))=RIGHT(DE129,LEN(DE129)-FIND("|",DE129)))*($D$19+$D$18))+SUM(($D$128:$D$131=LEFT(DE129,FIND("·",DE129)-1))*(LEFT(($E$128:$E$131),1)=MID(DE129,FIND("|",DE129)-1,1))*(RIGHT(($E$128:$E$131),LEN($E$128:$E$131)-FIND("|",$E$128:$E$131))=RIGHT(DE129,LEN(DE129)-FIND("|",DE129))))*($D$19+$D$18)+SUM((($G$128:$G$131)=LEFT(DE129,FIND("·",DE129)-1))*(LEFT(($H$128:$H$131),1)=MID(DE129,FIND("|",DE129)-1,1))*(RIGHT(($H$128:$H$131),LEN($H$128:$H$131)-FIND("|",$H$128:$H$131))&lt;&gt;RIGHT(DE129,LEN(DE129)-FIND("|",DE129))))*$D$18+SUM(($D$128:$D$131=LEFT(DE129,FIND("·",DE129)-1))*(LEFT(($E$128:$E$131),1)=MID(DE129,FIND("|",DE129)-1,1))*(RIGHT(($E$128:$E$131),LEN($E$128:$E$131)-FIND("|",$E$128:$E$131))&lt;&gt;RIGHT(DE129,LEN(DE129)-FIND("|",DE129))))*($D$18)+SUMIFS($D$17,$H$129,"&lt;&gt;0|-",$G129,LEFT(DE129,FIND("·",DE129)-1)),0)</f>
        <v>0</v>
      </c>
      <c r="DG129" s="74"/>
      <c r="DH129" s="141"/>
      <c r="DI129" s="133">
        <f t="array" ref="DI129">IFERROR(SUM(($G$128:$G$131=LEFT(DH129,FIND("·",DH129)-1))*(LEFT(($H$128:$H$131),1)=MID(DH129,FIND("|",DH129)-1,1))*(RIGHT(($H$128:$H$131),LEN($H$128:$H$131)-FIND("|",$H$128:$H$131))=RIGHT(DH129,LEN(DH129)-FIND("|",DH129)))*($D$19+$D$18))+SUM(($D$128:$D$131=LEFT(DH129,FIND("·",DH129)-1))*(LEFT(($E$128:$E$131),1)=MID(DH129,FIND("|",DH129)-1,1))*(RIGHT(($E$128:$E$131),LEN($E$128:$E$131)-FIND("|",$E$128:$E$131))=RIGHT(DH129,LEN(DH129)-FIND("|",DH129))))*($D$19+$D$18)+SUM((($G$128:$G$131)=LEFT(DH129,FIND("·",DH129)-1))*(LEFT(($H$128:$H$131),1)=MID(DH129,FIND("|",DH129)-1,1))*(RIGHT(($H$128:$H$131),LEN($H$128:$H$131)-FIND("|",$H$128:$H$131))&lt;&gt;RIGHT(DH129,LEN(DH129)-FIND("|",DH129))))*$D$18+SUM(($D$128:$D$131=LEFT(DH129,FIND("·",DH129)-1))*(LEFT(($E$128:$E$131),1)=MID(DH129,FIND("|",DH129)-1,1))*(RIGHT(($E$128:$E$131),LEN($E$128:$E$131)-FIND("|",$E$128:$E$131))&lt;&gt;RIGHT(DH129,LEN(DH129)-FIND("|",DH129))))*($D$18)+SUMIFS($D$17,$H$129,"&lt;&gt;0|-",$G129,LEFT(DH129,FIND("·",DH129)-1)),0)</f>
        <v>0</v>
      </c>
      <c r="DJ129" s="74"/>
      <c r="DK129" s="141"/>
      <c r="DL129" s="133">
        <f t="array" ref="DL129">IFERROR(SUM(($G$128:$G$131=LEFT(DK129,FIND("·",DK129)-1))*(LEFT(($H$128:$H$131),1)=MID(DK129,FIND("|",DK129)-1,1))*(RIGHT(($H$128:$H$131),LEN($H$128:$H$131)-FIND("|",$H$128:$H$131))=RIGHT(DK129,LEN(DK129)-FIND("|",DK129)))*($D$19+$D$18))+SUM(($D$128:$D$131=LEFT(DK129,FIND("·",DK129)-1))*(LEFT(($E$128:$E$131),1)=MID(DK129,FIND("|",DK129)-1,1))*(RIGHT(($E$128:$E$131),LEN($E$128:$E$131)-FIND("|",$E$128:$E$131))=RIGHT(DK129,LEN(DK129)-FIND("|",DK129))))*($D$19+$D$18)+SUM((($G$128:$G$131)=LEFT(DK129,FIND("·",DK129)-1))*(LEFT(($H$128:$H$131),1)=MID(DK129,FIND("|",DK129)-1,1))*(RIGHT(($H$128:$H$131),LEN($H$128:$H$131)-FIND("|",$H$128:$H$131))&lt;&gt;RIGHT(DK129,LEN(DK129)-FIND("|",DK129))))*$D$18+SUM(($D$128:$D$131=LEFT(DK129,FIND("·",DK129)-1))*(LEFT(($E$128:$E$131),1)=MID(DK129,FIND("|",DK129)-1,1))*(RIGHT(($E$128:$E$131),LEN($E$128:$E$131)-FIND("|",$E$128:$E$131))&lt;&gt;RIGHT(DK129,LEN(DK129)-FIND("|",DK129))))*($D$18)+SUMIFS($D$17,$H$129,"&lt;&gt;0|-",$G129,LEFT(DK129,FIND("·",DK129)-1)),0)</f>
        <v>0</v>
      </c>
      <c r="DM129" s="74"/>
      <c r="DN129" s="141"/>
      <c r="DO129" s="133">
        <f t="array" ref="DO129">IFERROR(SUM(($G$128:$G$131=LEFT(DN129,FIND("·",DN129)-1))*(LEFT(($H$128:$H$131),1)=MID(DN129,FIND("|",DN129)-1,1))*(RIGHT(($H$128:$H$131),LEN($H$128:$H$131)-FIND("|",$H$128:$H$131))=RIGHT(DN129,LEN(DN129)-FIND("|",DN129)))*($D$19+$D$18))+SUM(($D$128:$D$131=LEFT(DN129,FIND("·",DN129)-1))*(LEFT(($E$128:$E$131),1)=MID(DN129,FIND("|",DN129)-1,1))*(RIGHT(($E$128:$E$131),LEN($E$128:$E$131)-FIND("|",$E$128:$E$131))=RIGHT(DN129,LEN(DN129)-FIND("|",DN129))))*($D$19+$D$18)+SUM((($G$128:$G$131)=LEFT(DN129,FIND("·",DN129)-1))*(LEFT(($H$128:$H$131),1)=MID(DN129,FIND("|",DN129)-1,1))*(RIGHT(($H$128:$H$131),LEN($H$128:$H$131)-FIND("|",$H$128:$H$131))&lt;&gt;RIGHT(DN129,LEN(DN129)-FIND("|",DN129))))*$D$18+SUM(($D$128:$D$131=LEFT(DN129,FIND("·",DN129)-1))*(LEFT(($E$128:$E$131),1)=MID(DN129,FIND("|",DN129)-1,1))*(RIGHT(($E$128:$E$131),LEN($E$128:$E$131)-FIND("|",$E$128:$E$131))&lt;&gt;RIGHT(DN129,LEN(DN129)-FIND("|",DN129))))*($D$18)+SUMIFS($D$17,$H$129,"&lt;&gt;0|-",$G129,LEFT(DN129,FIND("·",DN129)-1)),0)</f>
        <v>0</v>
      </c>
      <c r="DP129" s="74"/>
      <c r="DQ129" s="141"/>
      <c r="DR129" s="133">
        <f t="array" ref="DR129">IFERROR(SUM(($G$128:$G$131=LEFT(DQ129,FIND("·",DQ129)-1))*(LEFT(($H$128:$H$131),1)=MID(DQ129,FIND("|",DQ129)-1,1))*(RIGHT(($H$128:$H$131),LEN($H$128:$H$131)-FIND("|",$H$128:$H$131))=RIGHT(DQ129,LEN(DQ129)-FIND("|",DQ129)))*($D$19+$D$18))+SUM(($D$128:$D$131=LEFT(DQ129,FIND("·",DQ129)-1))*(LEFT(($E$128:$E$131),1)=MID(DQ129,FIND("|",DQ129)-1,1))*(RIGHT(($E$128:$E$131),LEN($E$128:$E$131)-FIND("|",$E$128:$E$131))=RIGHT(DQ129,LEN(DQ129)-FIND("|",DQ129))))*($D$19+$D$18)+SUM((($G$128:$G$131)=LEFT(DQ129,FIND("·",DQ129)-1))*(LEFT(($H$128:$H$131),1)=MID(DQ129,FIND("|",DQ129)-1,1))*(RIGHT(($H$128:$H$131),LEN($H$128:$H$131)-FIND("|",$H$128:$H$131))&lt;&gt;RIGHT(DQ129,LEN(DQ129)-FIND("|",DQ129))))*$D$18+SUM(($D$128:$D$131=LEFT(DQ129,FIND("·",DQ129)-1))*(LEFT(($E$128:$E$131),1)=MID(DQ129,FIND("|",DQ129)-1,1))*(RIGHT(($E$128:$E$131),LEN($E$128:$E$131)-FIND("|",$E$128:$E$131))&lt;&gt;RIGHT(DQ129,LEN(DQ129)-FIND("|",DQ129))))*($D$18)+SUMIFS($D$17,$H$129,"&lt;&gt;0|-",$G129,LEFT(DQ129,FIND("·",DQ129)-1)),0)</f>
        <v>0</v>
      </c>
      <c r="DS129" s="74"/>
      <c r="DT129" s="141"/>
      <c r="DU129" s="133">
        <f t="array" ref="DU129">IFERROR(SUM(($G$128:$G$131=LEFT(DT129,FIND("·",DT129)-1))*(LEFT(($H$128:$H$131),1)=MID(DT129,FIND("|",DT129)-1,1))*(RIGHT(($H$128:$H$131),LEN($H$128:$H$131)-FIND("|",$H$128:$H$131))=RIGHT(DT129,LEN(DT129)-FIND("|",DT129)))*($D$19+$D$18))+SUM(($D$128:$D$131=LEFT(DT129,FIND("·",DT129)-1))*(LEFT(($E$128:$E$131),1)=MID(DT129,FIND("|",DT129)-1,1))*(RIGHT(($E$128:$E$131),LEN($E$128:$E$131)-FIND("|",$E$128:$E$131))=RIGHT(DT129,LEN(DT129)-FIND("|",DT129))))*($D$19+$D$18)+SUM((($G$128:$G$131)=LEFT(DT129,FIND("·",DT129)-1))*(LEFT(($H$128:$H$131),1)=MID(DT129,FIND("|",DT129)-1,1))*(RIGHT(($H$128:$H$131),LEN($H$128:$H$131)-FIND("|",$H$128:$H$131))&lt;&gt;RIGHT(DT129,LEN(DT129)-FIND("|",DT129))))*$D$18+SUM(($D$128:$D$131=LEFT(DT129,FIND("·",DT129)-1))*(LEFT(($E$128:$E$131),1)=MID(DT129,FIND("|",DT129)-1,1))*(RIGHT(($E$128:$E$131),LEN($E$128:$E$131)-FIND("|",$E$128:$E$131))&lt;&gt;RIGHT(DT129,LEN(DT129)-FIND("|",DT129))))*($D$18)+SUMIFS($D$17,$H$129,"&lt;&gt;0|-",$G129,LEFT(DT129,FIND("·",DT129)-1)),0)</f>
        <v>0</v>
      </c>
      <c r="DV129" s="74"/>
      <c r="DW129" s="141"/>
      <c r="DX129" s="133">
        <f t="array" ref="DX129">IFERROR(SUM(($G$128:$G$131=LEFT(DW129,FIND("·",DW129)-1))*(LEFT(($H$128:$H$131),1)=MID(DW129,FIND("|",DW129)-1,1))*(RIGHT(($H$128:$H$131),LEN($H$128:$H$131)-FIND("|",$H$128:$H$131))=RIGHT(DW129,LEN(DW129)-FIND("|",DW129)))*($D$19+$D$18))+SUM(($D$128:$D$131=LEFT(DW129,FIND("·",DW129)-1))*(LEFT(($E$128:$E$131),1)=MID(DW129,FIND("|",DW129)-1,1))*(RIGHT(($E$128:$E$131),LEN($E$128:$E$131)-FIND("|",$E$128:$E$131))=RIGHT(DW129,LEN(DW129)-FIND("|",DW129))))*($D$19+$D$18)+SUM((($G$128:$G$131)=LEFT(DW129,FIND("·",DW129)-1))*(LEFT(($H$128:$H$131),1)=MID(DW129,FIND("|",DW129)-1,1))*(RIGHT(($H$128:$H$131),LEN($H$128:$H$131)-FIND("|",$H$128:$H$131))&lt;&gt;RIGHT(DW129,LEN(DW129)-FIND("|",DW129))))*$D$18+SUM(($D$128:$D$131=LEFT(DW129,FIND("·",DW129)-1))*(LEFT(($E$128:$E$131),1)=MID(DW129,FIND("|",DW129)-1,1))*(RIGHT(($E$128:$E$131),LEN($E$128:$E$131)-FIND("|",$E$128:$E$131))&lt;&gt;RIGHT(DW129,LEN(DW129)-FIND("|",DW129))))*($D$18)+SUMIFS($D$17,$H$129,"&lt;&gt;0|-",$G129,LEFT(DW129,FIND("·",DW129)-1)),0)</f>
        <v>0</v>
      </c>
      <c r="DY129" s="74"/>
      <c r="DZ129" s="141"/>
      <c r="EA129" s="133">
        <f t="array" ref="EA129">IFERROR(SUM(($G$128:$G$131=LEFT(DZ129,FIND("·",DZ129)-1))*(LEFT(($H$128:$H$131),1)=MID(DZ129,FIND("|",DZ129)-1,1))*(RIGHT(($H$128:$H$131),LEN($H$128:$H$131)-FIND("|",$H$128:$H$131))=RIGHT(DZ129,LEN(DZ129)-FIND("|",DZ129)))*($D$19+$D$18))+SUM(($D$128:$D$131=LEFT(DZ129,FIND("·",DZ129)-1))*(LEFT(($E$128:$E$131),1)=MID(DZ129,FIND("|",DZ129)-1,1))*(RIGHT(($E$128:$E$131),LEN($E$128:$E$131)-FIND("|",$E$128:$E$131))=RIGHT(DZ129,LEN(DZ129)-FIND("|",DZ129))))*($D$19+$D$18)+SUM((($G$128:$G$131)=LEFT(DZ129,FIND("·",DZ129)-1))*(LEFT(($H$128:$H$131),1)=MID(DZ129,FIND("|",DZ129)-1,1))*(RIGHT(($H$128:$H$131),LEN($H$128:$H$131)-FIND("|",$H$128:$H$131))&lt;&gt;RIGHT(DZ129,LEN(DZ129)-FIND("|",DZ129))))*$D$18+SUM(($D$128:$D$131=LEFT(DZ129,FIND("·",DZ129)-1))*(LEFT(($E$128:$E$131),1)=MID(DZ129,FIND("|",DZ129)-1,1))*(RIGHT(($E$128:$E$131),LEN($E$128:$E$131)-FIND("|",$E$128:$E$131))&lt;&gt;RIGHT(DZ129,LEN(DZ129)-FIND("|",DZ129))))*($D$18)+SUMIFS($D$17,$H$129,"&lt;&gt;0|-",$G129,LEFT(DZ129,FIND("·",DZ129)-1)),0)</f>
        <v>0</v>
      </c>
      <c r="EB129" s="74"/>
      <c r="EC129" s="141"/>
      <c r="ED129" s="133">
        <f t="array" ref="ED129">IFERROR(SUM(($G$128:$G$131=LEFT(EC129,FIND("·",EC129)-1))*(LEFT(($H$128:$H$131),1)=MID(EC129,FIND("|",EC129)-1,1))*(RIGHT(($H$128:$H$131),LEN($H$128:$H$131)-FIND("|",$H$128:$H$131))=RIGHT(EC129,LEN(EC129)-FIND("|",EC129)))*($D$19+$D$18))+SUM(($D$128:$D$131=LEFT(EC129,FIND("·",EC129)-1))*(LEFT(($E$128:$E$131),1)=MID(EC129,FIND("|",EC129)-1,1))*(RIGHT(($E$128:$E$131),LEN($E$128:$E$131)-FIND("|",$E$128:$E$131))=RIGHT(EC129,LEN(EC129)-FIND("|",EC129))))*($D$19+$D$18)+SUM((($G$128:$G$131)=LEFT(EC129,FIND("·",EC129)-1))*(LEFT(($H$128:$H$131),1)=MID(EC129,FIND("|",EC129)-1,1))*(RIGHT(($H$128:$H$131),LEN($H$128:$H$131)-FIND("|",$H$128:$H$131))&lt;&gt;RIGHT(EC129,LEN(EC129)-FIND("|",EC129))))*$D$18+SUM(($D$128:$D$131=LEFT(EC129,FIND("·",EC129)-1))*(LEFT(($E$128:$E$131),1)=MID(EC129,FIND("|",EC129)-1,1))*(RIGHT(($E$128:$E$131),LEN($E$128:$E$131)-FIND("|",$E$128:$E$131))&lt;&gt;RIGHT(EC129,LEN(EC129)-FIND("|",EC129))))*($D$18)+SUMIFS($D$17,$H$129,"&lt;&gt;0|-",$G129,LEFT(EC129,FIND("·",EC129)-1)),0)</f>
        <v>0</v>
      </c>
      <c r="EE129" s="74"/>
      <c r="EF129" s="141"/>
      <c r="EG129" s="133">
        <f t="array" ref="EG129">IFERROR(SUM(($G$128:$G$131=LEFT(EF129,FIND("·",EF129)-1))*(LEFT(($H$128:$H$131),1)=MID(EF129,FIND("|",EF129)-1,1))*(RIGHT(($H$128:$H$131),LEN($H$128:$H$131)-FIND("|",$H$128:$H$131))=RIGHT(EF129,LEN(EF129)-FIND("|",EF129)))*($D$19+$D$18))+SUM(($D$128:$D$131=LEFT(EF129,FIND("·",EF129)-1))*(LEFT(($E$128:$E$131),1)=MID(EF129,FIND("|",EF129)-1,1))*(RIGHT(($E$128:$E$131),LEN($E$128:$E$131)-FIND("|",$E$128:$E$131))=RIGHT(EF129,LEN(EF129)-FIND("|",EF129))))*($D$19+$D$18)+SUM((($G$128:$G$131)=LEFT(EF129,FIND("·",EF129)-1))*(LEFT(($H$128:$H$131),1)=MID(EF129,FIND("|",EF129)-1,1))*(RIGHT(($H$128:$H$131),LEN($H$128:$H$131)-FIND("|",$H$128:$H$131))&lt;&gt;RIGHT(EF129,LEN(EF129)-FIND("|",EF129))))*$D$18+SUM(($D$128:$D$131=LEFT(EF129,FIND("·",EF129)-1))*(LEFT(($E$128:$E$131),1)=MID(EF129,FIND("|",EF129)-1,1))*(RIGHT(($E$128:$E$131),LEN($E$128:$E$131)-FIND("|",$E$128:$E$131))&lt;&gt;RIGHT(EF129,LEN(EF129)-FIND("|",EF129))))*($D$18)+SUMIFS($D$17,$H$129,"&lt;&gt;0|-",$G129,LEFT(EF129,FIND("·",EF129)-1)),0)</f>
        <v>0</v>
      </c>
      <c r="EH129" s="74"/>
      <c r="EI129" s="141"/>
      <c r="EJ129" s="133">
        <f t="array" ref="EJ129">IFERROR(SUM(($G$128:$G$131=LEFT(EI129,FIND("·",EI129)-1))*(LEFT(($H$128:$H$131),1)=MID(EI129,FIND("|",EI129)-1,1))*(RIGHT(($H$128:$H$131),LEN($H$128:$H$131)-FIND("|",$H$128:$H$131))=RIGHT(EI129,LEN(EI129)-FIND("|",EI129)))*($D$19+$D$18))+SUM(($D$128:$D$131=LEFT(EI129,FIND("·",EI129)-1))*(LEFT(($E$128:$E$131),1)=MID(EI129,FIND("|",EI129)-1,1))*(RIGHT(($E$128:$E$131),LEN($E$128:$E$131)-FIND("|",$E$128:$E$131))=RIGHT(EI129,LEN(EI129)-FIND("|",EI129))))*($D$19+$D$18)+SUM((($G$128:$G$131)=LEFT(EI129,FIND("·",EI129)-1))*(LEFT(($H$128:$H$131),1)=MID(EI129,FIND("|",EI129)-1,1))*(RIGHT(($H$128:$H$131),LEN($H$128:$H$131)-FIND("|",$H$128:$H$131))&lt;&gt;RIGHT(EI129,LEN(EI129)-FIND("|",EI129))))*$D$18+SUM(($D$128:$D$131=LEFT(EI129,FIND("·",EI129)-1))*(LEFT(($E$128:$E$131),1)=MID(EI129,FIND("|",EI129)-1,1))*(RIGHT(($E$128:$E$131),LEN($E$128:$E$131)-FIND("|",$E$128:$E$131))&lt;&gt;RIGHT(EI129,LEN(EI129)-FIND("|",EI129))))*($D$18)+SUMIFS($D$17,$H$129,"&lt;&gt;0|-",$G129,LEFT(EI129,FIND("·",EI129)-1)),0)</f>
        <v>0</v>
      </c>
      <c r="EK129" s="74"/>
      <c r="EL129" s="141"/>
      <c r="EM129" s="133">
        <f t="array" ref="EM129">IFERROR(SUM(($G$128:$G$131=LEFT(EL129,FIND("·",EL129)-1))*(LEFT(($H$128:$H$131),1)=MID(EL129,FIND("|",EL129)-1,1))*(RIGHT(($H$128:$H$131),LEN($H$128:$H$131)-FIND("|",$H$128:$H$131))=RIGHT(EL129,LEN(EL129)-FIND("|",EL129)))*($D$19+$D$18))+SUM(($D$128:$D$131=LEFT(EL129,FIND("·",EL129)-1))*(LEFT(($E$128:$E$131),1)=MID(EL129,FIND("|",EL129)-1,1))*(RIGHT(($E$128:$E$131),LEN($E$128:$E$131)-FIND("|",$E$128:$E$131))=RIGHT(EL129,LEN(EL129)-FIND("|",EL129))))*($D$19+$D$18)+SUM((($G$128:$G$131)=LEFT(EL129,FIND("·",EL129)-1))*(LEFT(($H$128:$H$131),1)=MID(EL129,FIND("|",EL129)-1,1))*(RIGHT(($H$128:$H$131),LEN($H$128:$H$131)-FIND("|",$H$128:$H$131))&lt;&gt;RIGHT(EL129,LEN(EL129)-FIND("|",EL129))))*$D$18+SUM(($D$128:$D$131=LEFT(EL129,FIND("·",EL129)-1))*(LEFT(($E$128:$E$131),1)=MID(EL129,FIND("|",EL129)-1,1))*(RIGHT(($E$128:$E$131),LEN($E$128:$E$131)-FIND("|",$E$128:$E$131))&lt;&gt;RIGHT(EL129,LEN(EL129)-FIND("|",EL129))))*($D$18)+SUMIFS($D$17,$H$129,"&lt;&gt;0|-",$G129,LEFT(EL129,FIND("·",EL129)-1)),0)</f>
        <v>0</v>
      </c>
      <c r="EN129" s="74"/>
      <c r="EO129" s="141"/>
      <c r="EP129" s="133">
        <f t="array" ref="EP129">IFERROR(SUM(($G$128:$G$131=LEFT(EO129,FIND("·",EO129)-1))*(LEFT(($H$128:$H$131),1)=MID(EO129,FIND("|",EO129)-1,1))*(RIGHT(($H$128:$H$131),LEN($H$128:$H$131)-FIND("|",$H$128:$H$131))=RIGHT(EO129,LEN(EO129)-FIND("|",EO129)))*($D$19+$D$18))+SUM(($D$128:$D$131=LEFT(EO129,FIND("·",EO129)-1))*(LEFT(($E$128:$E$131),1)=MID(EO129,FIND("|",EO129)-1,1))*(RIGHT(($E$128:$E$131),LEN($E$128:$E$131)-FIND("|",$E$128:$E$131))=RIGHT(EO129,LEN(EO129)-FIND("|",EO129))))*($D$19+$D$18)+SUM((($G$128:$G$131)=LEFT(EO129,FIND("·",EO129)-1))*(LEFT(($H$128:$H$131),1)=MID(EO129,FIND("|",EO129)-1,1))*(RIGHT(($H$128:$H$131),LEN($H$128:$H$131)-FIND("|",$H$128:$H$131))&lt;&gt;RIGHT(EO129,LEN(EO129)-FIND("|",EO129))))*$D$18+SUM(($D$128:$D$131=LEFT(EO129,FIND("·",EO129)-1))*(LEFT(($E$128:$E$131),1)=MID(EO129,FIND("|",EO129)-1,1))*(RIGHT(($E$128:$E$131),LEN($E$128:$E$131)-FIND("|",$E$128:$E$131))&lt;&gt;RIGHT(EO129,LEN(EO129)-FIND("|",EO129))))*($D$18)+SUMIFS($D$17,$H$129,"&lt;&gt;0|-",$G129,LEFT(EO129,FIND("·",EO129)-1)),0)</f>
        <v>0</v>
      </c>
      <c r="EQ129" s="74"/>
      <c r="ER129" s="141"/>
      <c r="ES129" s="133">
        <f t="array" ref="ES129">IFERROR(SUM(($G$128:$G$131=LEFT(ER129,FIND("·",ER129)-1))*(LEFT(($H$128:$H$131),1)=MID(ER129,FIND("|",ER129)-1,1))*(RIGHT(($H$128:$H$131),LEN($H$128:$H$131)-FIND("|",$H$128:$H$131))=RIGHT(ER129,LEN(ER129)-FIND("|",ER129)))*($D$19+$D$18))+SUM(($D$128:$D$131=LEFT(ER129,FIND("·",ER129)-1))*(LEFT(($E$128:$E$131),1)=MID(ER129,FIND("|",ER129)-1,1))*(RIGHT(($E$128:$E$131),LEN($E$128:$E$131)-FIND("|",$E$128:$E$131))=RIGHT(ER129,LEN(ER129)-FIND("|",ER129))))*($D$19+$D$18)+SUM((($G$128:$G$131)=LEFT(ER129,FIND("·",ER129)-1))*(LEFT(($H$128:$H$131),1)=MID(ER129,FIND("|",ER129)-1,1))*(RIGHT(($H$128:$H$131),LEN($H$128:$H$131)-FIND("|",$H$128:$H$131))&lt;&gt;RIGHT(ER129,LEN(ER129)-FIND("|",ER129))))*$D$18+SUM(($D$128:$D$131=LEFT(ER129,FIND("·",ER129)-1))*(LEFT(($E$128:$E$131),1)=MID(ER129,FIND("|",ER129)-1,1))*(RIGHT(($E$128:$E$131),LEN($E$128:$E$131)-FIND("|",$E$128:$E$131))&lt;&gt;RIGHT(ER129,LEN(ER129)-FIND("|",ER129))))*($D$18)+SUMIFS($D$17,$H$129,"&lt;&gt;0|-",$G129,LEFT(ER129,FIND("·",ER129)-1)),0)</f>
        <v>0</v>
      </c>
      <c r="ET129" s="74"/>
      <c r="EU129" s="141"/>
      <c r="EV129" s="133">
        <f t="array" ref="EV129">IFERROR(SUM(($G$128:$G$131=LEFT(EU129,FIND("·",EU129)-1))*(LEFT(($H$128:$H$131),1)=MID(EU129,FIND("|",EU129)-1,1))*(RIGHT(($H$128:$H$131),LEN($H$128:$H$131)-FIND("|",$H$128:$H$131))=RIGHT(EU129,LEN(EU129)-FIND("|",EU129)))*($D$19+$D$18))+SUM(($D$128:$D$131=LEFT(EU129,FIND("·",EU129)-1))*(LEFT(($E$128:$E$131),1)=MID(EU129,FIND("|",EU129)-1,1))*(RIGHT(($E$128:$E$131),LEN($E$128:$E$131)-FIND("|",$E$128:$E$131))=RIGHT(EU129,LEN(EU129)-FIND("|",EU129))))*($D$19+$D$18)+SUM((($G$128:$G$131)=LEFT(EU129,FIND("·",EU129)-1))*(LEFT(($H$128:$H$131),1)=MID(EU129,FIND("|",EU129)-1,1))*(RIGHT(($H$128:$H$131),LEN($H$128:$H$131)-FIND("|",$H$128:$H$131))&lt;&gt;RIGHT(EU129,LEN(EU129)-FIND("|",EU129))))*$D$18+SUM(($D$128:$D$131=LEFT(EU129,FIND("·",EU129)-1))*(LEFT(($E$128:$E$131),1)=MID(EU129,FIND("|",EU129)-1,1))*(RIGHT(($E$128:$E$131),LEN($E$128:$E$131)-FIND("|",$E$128:$E$131))&lt;&gt;RIGHT(EU129,LEN(EU129)-FIND("|",EU129))))*($D$18)+SUMIFS($D$17,$H$129,"&lt;&gt;0|-",$G129,LEFT(EU129,FIND("·",EU129)-1)),0)</f>
        <v>0</v>
      </c>
      <c r="EW129" s="74"/>
      <c r="EX129" s="141"/>
      <c r="EY129" s="133">
        <f t="array" ref="EY129">IFERROR(SUM(($G$128:$G$131=LEFT(EX129,FIND("·",EX129)-1))*(LEFT(($H$128:$H$131),1)=MID(EX129,FIND("|",EX129)-1,1))*(RIGHT(($H$128:$H$131),LEN($H$128:$H$131)-FIND("|",$H$128:$H$131))=RIGHT(EX129,LEN(EX129)-FIND("|",EX129)))*($D$19+$D$18))+SUM(($D$128:$D$131=LEFT(EX129,FIND("·",EX129)-1))*(LEFT(($E$128:$E$131),1)=MID(EX129,FIND("|",EX129)-1,1))*(RIGHT(($E$128:$E$131),LEN($E$128:$E$131)-FIND("|",$E$128:$E$131))=RIGHT(EX129,LEN(EX129)-FIND("|",EX129))))*($D$19+$D$18)+SUM((($G$128:$G$131)=LEFT(EX129,FIND("·",EX129)-1))*(LEFT(($H$128:$H$131),1)=MID(EX129,FIND("|",EX129)-1,1))*(RIGHT(($H$128:$H$131),LEN($H$128:$H$131)-FIND("|",$H$128:$H$131))&lt;&gt;RIGHT(EX129,LEN(EX129)-FIND("|",EX129))))*$D$18+SUM(($D$128:$D$131=LEFT(EX129,FIND("·",EX129)-1))*(LEFT(($E$128:$E$131),1)=MID(EX129,FIND("|",EX129)-1,1))*(RIGHT(($E$128:$E$131),LEN($E$128:$E$131)-FIND("|",$E$128:$E$131))&lt;&gt;RIGHT(EX129,LEN(EX129)-FIND("|",EX129))))*($D$18)+SUMIFS($D$17,$H$129,"&lt;&gt;0|-",$G129,LEFT(EX129,FIND("·",EX129)-1)),0)</f>
        <v>0</v>
      </c>
      <c r="EZ129" s="74"/>
      <c r="FA129" s="141"/>
      <c r="FB129" s="133">
        <f t="array" ref="FB129">IFERROR(SUM(($G$128:$G$131=LEFT(FA129,FIND("·",FA129)-1))*(LEFT(($H$128:$H$131),1)=MID(FA129,FIND("|",FA129)-1,1))*(RIGHT(($H$128:$H$131),LEN($H$128:$H$131)-FIND("|",$H$128:$H$131))=RIGHT(FA129,LEN(FA129)-FIND("|",FA129)))*($D$19+$D$18))+SUM(($D$128:$D$131=LEFT(FA129,FIND("·",FA129)-1))*(LEFT(($E$128:$E$131),1)=MID(FA129,FIND("|",FA129)-1,1))*(RIGHT(($E$128:$E$131),LEN($E$128:$E$131)-FIND("|",$E$128:$E$131))=RIGHT(FA129,LEN(FA129)-FIND("|",FA129))))*($D$19+$D$18)+SUM((($G$128:$G$131)=LEFT(FA129,FIND("·",FA129)-1))*(LEFT(($H$128:$H$131),1)=MID(FA129,FIND("|",FA129)-1,1))*(RIGHT(($H$128:$H$131),LEN($H$128:$H$131)-FIND("|",$H$128:$H$131))&lt;&gt;RIGHT(FA129,LEN(FA129)-FIND("|",FA129))))*$D$18+SUM(($D$128:$D$131=LEFT(FA129,FIND("·",FA129)-1))*(LEFT(($E$128:$E$131),1)=MID(FA129,FIND("|",FA129)-1,1))*(RIGHT(($E$128:$E$131),LEN($E$128:$E$131)-FIND("|",$E$128:$E$131))&lt;&gt;RIGHT(FA129,LEN(FA129)-FIND("|",FA129))))*($D$18)+SUMIFS($D$17,$H$129,"&lt;&gt;0|-",$G129,LEFT(FA129,FIND("·",FA129)-1)),0)</f>
        <v>0</v>
      </c>
      <c r="FC129" s="74"/>
    </row>
    <row r="130" spans="2:159" s="73" customFormat="1" ht="15" customHeight="1" x14ac:dyDescent="0.3">
      <c r="B130" s="157"/>
      <c r="C130" s="157"/>
      <c r="D130" s="75" t="str">
        <f>CONCATENATE(Resultados!K76,"-",Resultados!F76)</f>
        <v>W52-W51</v>
      </c>
      <c r="E130" s="75" t="str">
        <f>CONCATENATE(IF(Resultados!H76&gt;Resultados!I76,2,IF(Resultados!H76&lt;Resultados!I76,1,IF(AND(Resultados!H76=Resultados!I76,Resultados!H76&lt;&gt;"",Resultados!I76&lt;&gt;""),"X",0))),"|",Resultados!I76,"-",Resultados!H76)</f>
        <v>0|-</v>
      </c>
      <c r="F130" s="626"/>
      <c r="G130" s="166" t="str">
        <f>CONCATENATE(Resultados!F76,"-",Resultados!K76)</f>
        <v>W51-W52</v>
      </c>
      <c r="H130" s="177" t="str">
        <f>CONCATENATE(IF(Resultados!H76&gt;Resultados!I76,1,IF(Resultados!H76&lt;Resultados!I76,2,IF(AND(Resultados!H76=Resultados!I76,Resultados!H76&lt;&gt;"",Resultados!I76&lt;&gt;""),"X",0))),"|",Resultados!H76,"-",Resultados!I76)</f>
        <v>0|-</v>
      </c>
      <c r="J130" s="146"/>
      <c r="K130" s="145">
        <f t="array" ref="K130">IFERROR(SUM(($G$128:$G$131=LEFT(J130,FIND("·",J130)-1))*(LEFT(($H$128:$H$131),1)=MID(J130,FIND("|",J130)-1,1))*(RIGHT(($H$128:$H$131),LEN($H$128:$H$131)-FIND("|",$H$128:$H$131))=RIGHT(J130,LEN(J130)-FIND("|",J130)))*($D$19+$D$18))+SUM(($D$128:$D$131=LEFT(J130,FIND("·",J130)-1))*(LEFT(($E$128:$E$131),1)=MID(J130,FIND("|",J130)-1,1))*(RIGHT(($E$128:$E$131),LEN($E$128:$E$131)-FIND("|",$E$128:$E$131))=RIGHT(J130,LEN(J130)-FIND("|",J130))))*($D$19+$D$18)+SUM((($G$128:$G$131)=LEFT(J130,FIND("·",J130)-1))*(LEFT(($H$128:$H$131),1)=MID(J130,FIND("|",J130)-1,1))*(RIGHT(($H$128:$H$131),LEN($H$128:$H$131)-FIND("|",$H$128:$H$131))&lt;&gt;RIGHT(J130,LEN(J130)-FIND("|",J130))))*$D$18+SUM(($D$128:$D$131=LEFT(J130,FIND("·",J130)-1))*(LEFT(($E$128:$E$131),1)=MID(J130,FIND("|",J130)-1,1))*(RIGHT(($E$128:$E$131),LEN($E$128:$E$131)-FIND("|",$E$128:$E$131))&lt;&gt;RIGHT(J130,LEN(J130)-FIND("|",J130))))*($D$18)+SUMIFS($D$17,$H$130,"&lt;&gt;0|-",$G130,LEFT(J130,FIND("·",J130)-1)),0)</f>
        <v>0</v>
      </c>
      <c r="L130" s="74"/>
      <c r="M130" s="141"/>
      <c r="N130" s="133">
        <f t="array" ref="N130">IFERROR(SUM(($G$128:$G$131=LEFT(M130,FIND("·",M130)-1))*(LEFT(($H$128:$H$131),1)=MID(M130,FIND("|",M130)-1,1))*(RIGHT(($H$128:$H$131),LEN($H$128:$H$131)-FIND("|",$H$128:$H$131))=RIGHT(M130,LEN(M130)-FIND("|",M130)))*($D$19+$D$18))+SUM(($D$128:$D$131=LEFT(M130,FIND("·",M130)-1))*(LEFT(($E$128:$E$131),1)=MID(M130,FIND("|",M130)-1,1))*(RIGHT(($E$128:$E$131),LEN($E$128:$E$131)-FIND("|",$E$128:$E$131))=RIGHT(M130,LEN(M130)-FIND("|",M130))))*($D$19+$D$18)+SUM((($G$128:$G$131)=LEFT(M130,FIND("·",M130)-1))*(LEFT(($H$128:$H$131),1)=MID(M130,FIND("|",M130)-1,1))*(RIGHT(($H$128:$H$131),LEN($H$128:$H$131)-FIND("|",$H$128:$H$131))&lt;&gt;RIGHT(M130,LEN(M130)-FIND("|",M130))))*$D$18+SUM(($D$128:$D$131=LEFT(M130,FIND("·",M130)-1))*(LEFT(($E$128:$E$131),1)=MID(M130,FIND("|",M130)-1,1))*(RIGHT(($E$128:$E$131),LEN($E$128:$E$131)-FIND("|",$E$128:$E$131))&lt;&gt;RIGHT(M130,LEN(M130)-FIND("|",M130))))*($D$18)+SUMIFS($D$17,$H$130,"&lt;&gt;0|-",$G130,LEFT(M130,FIND("·",M130)-1)),0)</f>
        <v>0</v>
      </c>
      <c r="O130" s="74"/>
      <c r="P130" s="141"/>
      <c r="Q130" s="133">
        <f t="array" ref="Q130">IFERROR(SUM(($G$128:$G$131=LEFT(P130,FIND("·",P130)-1))*(LEFT(($H$128:$H$131),1)=MID(P130,FIND("|",P130)-1,1))*(RIGHT(($H$128:$H$131),LEN($H$128:$H$131)-FIND("|",$H$128:$H$131))=RIGHT(P130,LEN(P130)-FIND("|",P130)))*($D$19+$D$18))+SUM(($D$128:$D$131=LEFT(P130,FIND("·",P130)-1))*(LEFT(($E$128:$E$131),1)=MID(P130,FIND("|",P130)-1,1))*(RIGHT(($E$128:$E$131),LEN($E$128:$E$131)-FIND("|",$E$128:$E$131))=RIGHT(P130,LEN(P130)-FIND("|",P130))))*($D$19+$D$18)+SUM((($G$128:$G$131)=LEFT(P130,FIND("·",P130)-1))*(LEFT(($H$128:$H$131),1)=MID(P130,FIND("|",P130)-1,1))*(RIGHT(($H$128:$H$131),LEN($H$128:$H$131)-FIND("|",$H$128:$H$131))&lt;&gt;RIGHT(P130,LEN(P130)-FIND("|",P130))))*$D$18+SUM(($D$128:$D$131=LEFT(P130,FIND("·",P130)-1))*(LEFT(($E$128:$E$131),1)=MID(P130,FIND("|",P130)-1,1))*(RIGHT(($E$128:$E$131),LEN($E$128:$E$131)-FIND("|",$E$128:$E$131))&lt;&gt;RIGHT(P130,LEN(P130)-FIND("|",P130))))*($D$18)+SUMIFS($D$17,$H$130,"&lt;&gt;0|-",$G130,LEFT(P130,FIND("·",P130)-1)),0)</f>
        <v>0</v>
      </c>
      <c r="R130" s="74"/>
      <c r="S130" s="141"/>
      <c r="T130" s="133">
        <f t="array" ref="T130">IFERROR(SUM(($G$128:$G$131=LEFT(S130,FIND("·",S130)-1))*(LEFT(($H$128:$H$131),1)=MID(S130,FIND("|",S130)-1,1))*(RIGHT(($H$128:$H$131),LEN($H$128:$H$131)-FIND("|",$H$128:$H$131))=RIGHT(S130,LEN(S130)-FIND("|",S130)))*($D$19+$D$18))+SUM(($D$128:$D$131=LEFT(S130,FIND("·",S130)-1))*(LEFT(($E$128:$E$131),1)=MID(S130,FIND("|",S130)-1,1))*(RIGHT(($E$128:$E$131),LEN($E$128:$E$131)-FIND("|",$E$128:$E$131))=RIGHT(S130,LEN(S130)-FIND("|",S130))))*($D$19+$D$18)+SUM((($G$128:$G$131)=LEFT(S130,FIND("·",S130)-1))*(LEFT(($H$128:$H$131),1)=MID(S130,FIND("|",S130)-1,1))*(RIGHT(($H$128:$H$131),LEN($H$128:$H$131)-FIND("|",$H$128:$H$131))&lt;&gt;RIGHT(S130,LEN(S130)-FIND("|",S130))))*$D$18+SUM(($D$128:$D$131=LEFT(S130,FIND("·",S130)-1))*(LEFT(($E$128:$E$131),1)=MID(S130,FIND("|",S130)-1,1))*(RIGHT(($E$128:$E$131),LEN($E$128:$E$131)-FIND("|",$E$128:$E$131))&lt;&gt;RIGHT(S130,LEN(S130)-FIND("|",S130))))*($D$18)+SUMIFS($D$17,$H$130,"&lt;&gt;0|-",$G130,LEFT(S130,FIND("·",S130)-1)),0)</f>
        <v>0</v>
      </c>
      <c r="U130" s="74"/>
      <c r="V130" s="141"/>
      <c r="W130" s="133">
        <f t="array" ref="W130">IFERROR(SUM(($G$128:$G$131=LEFT(V130,FIND("·",V130)-1))*(LEFT(($H$128:$H$131),1)=MID(V130,FIND("|",V130)-1,1))*(RIGHT(($H$128:$H$131),LEN($H$128:$H$131)-FIND("|",$H$128:$H$131))=RIGHT(V130,LEN(V130)-FIND("|",V130)))*($D$19+$D$18))+SUM(($D$128:$D$131=LEFT(V130,FIND("·",V130)-1))*(LEFT(($E$128:$E$131),1)=MID(V130,FIND("|",V130)-1,1))*(RIGHT(($E$128:$E$131),LEN($E$128:$E$131)-FIND("|",$E$128:$E$131))=RIGHT(V130,LEN(V130)-FIND("|",V130))))*($D$19+$D$18)+SUM((($G$128:$G$131)=LEFT(V130,FIND("·",V130)-1))*(LEFT(($H$128:$H$131),1)=MID(V130,FIND("|",V130)-1,1))*(RIGHT(($H$128:$H$131),LEN($H$128:$H$131)-FIND("|",$H$128:$H$131))&lt;&gt;RIGHT(V130,LEN(V130)-FIND("|",V130))))*$D$18+SUM(($D$128:$D$131=LEFT(V130,FIND("·",V130)-1))*(LEFT(($E$128:$E$131),1)=MID(V130,FIND("|",V130)-1,1))*(RIGHT(($E$128:$E$131),LEN($E$128:$E$131)-FIND("|",$E$128:$E$131))&lt;&gt;RIGHT(V130,LEN(V130)-FIND("|",V130))))*($D$18)+SUMIFS($D$17,$H$130,"&lt;&gt;0|-",$G130,LEFT(V130,FIND("·",V130)-1)),0)</f>
        <v>0</v>
      </c>
      <c r="X130" s="74"/>
      <c r="Y130" s="141"/>
      <c r="Z130" s="133">
        <f t="array" ref="Z130">IFERROR(SUM(($G$128:$G$131=LEFT(Y130,FIND("·",Y130)-1))*(LEFT(($H$128:$H$131),1)=MID(Y130,FIND("|",Y130)-1,1))*(RIGHT(($H$128:$H$131),LEN($H$128:$H$131)-FIND("|",$H$128:$H$131))=RIGHT(Y130,LEN(Y130)-FIND("|",Y130)))*($D$19+$D$18))+SUM(($D$128:$D$131=LEFT(Y130,FIND("·",Y130)-1))*(LEFT(($E$128:$E$131),1)=MID(Y130,FIND("|",Y130)-1,1))*(RIGHT(($E$128:$E$131),LEN($E$128:$E$131)-FIND("|",$E$128:$E$131))=RIGHT(Y130,LEN(Y130)-FIND("|",Y130))))*($D$19+$D$18)+SUM((($G$128:$G$131)=LEFT(Y130,FIND("·",Y130)-1))*(LEFT(($H$128:$H$131),1)=MID(Y130,FIND("|",Y130)-1,1))*(RIGHT(($H$128:$H$131),LEN($H$128:$H$131)-FIND("|",$H$128:$H$131))&lt;&gt;RIGHT(Y130,LEN(Y130)-FIND("|",Y130))))*$D$18+SUM(($D$128:$D$131=LEFT(Y130,FIND("·",Y130)-1))*(LEFT(($E$128:$E$131),1)=MID(Y130,FIND("|",Y130)-1,1))*(RIGHT(($E$128:$E$131),LEN($E$128:$E$131)-FIND("|",$E$128:$E$131))&lt;&gt;RIGHT(Y130,LEN(Y130)-FIND("|",Y130))))*($D$18)+SUMIFS($D$17,$H$130,"&lt;&gt;0|-",$G130,LEFT(Y130,FIND("·",Y130)-1)),0)</f>
        <v>0</v>
      </c>
      <c r="AA130" s="74"/>
      <c r="AB130" s="141"/>
      <c r="AC130" s="133">
        <f t="array" ref="AC130">IFERROR(SUM(($G$128:$G$131=LEFT(AB130,FIND("·",AB130)-1))*(LEFT(($H$128:$H$131),1)=MID(AB130,FIND("|",AB130)-1,1))*(RIGHT(($H$128:$H$131),LEN($H$128:$H$131)-FIND("|",$H$128:$H$131))=RIGHT(AB130,LEN(AB130)-FIND("|",AB130)))*($D$19+$D$18))+SUM(($D$128:$D$131=LEFT(AB130,FIND("·",AB130)-1))*(LEFT(($E$128:$E$131),1)=MID(AB130,FIND("|",AB130)-1,1))*(RIGHT(($E$128:$E$131),LEN($E$128:$E$131)-FIND("|",$E$128:$E$131))=RIGHT(AB130,LEN(AB130)-FIND("|",AB130))))*($D$19+$D$18)+SUM((($G$128:$G$131)=LEFT(AB130,FIND("·",AB130)-1))*(LEFT(($H$128:$H$131),1)=MID(AB130,FIND("|",AB130)-1,1))*(RIGHT(($H$128:$H$131),LEN($H$128:$H$131)-FIND("|",$H$128:$H$131))&lt;&gt;RIGHT(AB130,LEN(AB130)-FIND("|",AB130))))*$D$18+SUM(($D$128:$D$131=LEFT(AB130,FIND("·",AB130)-1))*(LEFT(($E$128:$E$131),1)=MID(AB130,FIND("|",AB130)-1,1))*(RIGHT(($E$128:$E$131),LEN($E$128:$E$131)-FIND("|",$E$128:$E$131))&lt;&gt;RIGHT(AB130,LEN(AB130)-FIND("|",AB130))))*($D$18)+SUMIFS($D$17,$H$130,"&lt;&gt;0|-",$G130,LEFT(AB130,FIND("·",AB130)-1)),0)</f>
        <v>0</v>
      </c>
      <c r="AD130" s="74"/>
      <c r="AE130" s="141"/>
      <c r="AF130" s="133">
        <f t="array" ref="AF130">IFERROR(SUM(($G$128:$G$131=LEFT(AE130,FIND("·",AE130)-1))*(LEFT(($H$128:$H$131),1)=MID(AE130,FIND("|",AE130)-1,1))*(RIGHT(($H$128:$H$131),LEN($H$128:$H$131)-FIND("|",$H$128:$H$131))=RIGHT(AE130,LEN(AE130)-FIND("|",AE130)))*($D$19+$D$18))+SUM(($D$128:$D$131=LEFT(AE130,FIND("·",AE130)-1))*(LEFT(($E$128:$E$131),1)=MID(AE130,FIND("|",AE130)-1,1))*(RIGHT(($E$128:$E$131),LEN($E$128:$E$131)-FIND("|",$E$128:$E$131))=RIGHT(AE130,LEN(AE130)-FIND("|",AE130))))*($D$19+$D$18)+SUM((($G$128:$G$131)=LEFT(AE130,FIND("·",AE130)-1))*(LEFT(($H$128:$H$131),1)=MID(AE130,FIND("|",AE130)-1,1))*(RIGHT(($H$128:$H$131),LEN($H$128:$H$131)-FIND("|",$H$128:$H$131))&lt;&gt;RIGHT(AE130,LEN(AE130)-FIND("|",AE130))))*$D$18+SUM(($D$128:$D$131=LEFT(AE130,FIND("·",AE130)-1))*(LEFT(($E$128:$E$131),1)=MID(AE130,FIND("|",AE130)-1,1))*(RIGHT(($E$128:$E$131),LEN($E$128:$E$131)-FIND("|",$E$128:$E$131))&lt;&gt;RIGHT(AE130,LEN(AE130)-FIND("|",AE130))))*($D$18)+SUMIFS($D$17,$H$130,"&lt;&gt;0|-",$G130,LEFT(AE130,FIND("·",AE130)-1)),0)</f>
        <v>0</v>
      </c>
      <c r="AG130" s="74"/>
      <c r="AH130" s="141"/>
      <c r="AI130" s="133">
        <f t="array" ref="AI130">IFERROR(SUM(($G$128:$G$131=LEFT(AH130,FIND("·",AH130)-1))*(LEFT(($H$128:$H$131),1)=MID(AH130,FIND("|",AH130)-1,1))*(RIGHT(($H$128:$H$131),LEN($H$128:$H$131)-FIND("|",$H$128:$H$131))=RIGHT(AH130,LEN(AH130)-FIND("|",AH130)))*($D$19+$D$18))+SUM(($D$128:$D$131=LEFT(AH130,FIND("·",AH130)-1))*(LEFT(($E$128:$E$131),1)=MID(AH130,FIND("|",AH130)-1,1))*(RIGHT(($E$128:$E$131),LEN($E$128:$E$131)-FIND("|",$E$128:$E$131))=RIGHT(AH130,LEN(AH130)-FIND("|",AH130))))*($D$19+$D$18)+SUM((($G$128:$G$131)=LEFT(AH130,FIND("·",AH130)-1))*(LEFT(($H$128:$H$131),1)=MID(AH130,FIND("|",AH130)-1,1))*(RIGHT(($H$128:$H$131),LEN($H$128:$H$131)-FIND("|",$H$128:$H$131))&lt;&gt;RIGHT(AH130,LEN(AH130)-FIND("|",AH130))))*$D$18+SUM(($D$128:$D$131=LEFT(AH130,FIND("·",AH130)-1))*(LEFT(($E$128:$E$131),1)=MID(AH130,FIND("|",AH130)-1,1))*(RIGHT(($E$128:$E$131),LEN($E$128:$E$131)-FIND("|",$E$128:$E$131))&lt;&gt;RIGHT(AH130,LEN(AH130)-FIND("|",AH130))))*($D$18)+SUMIFS($D$17,$H$130,"&lt;&gt;0|-",$G130,LEFT(AH130,FIND("·",AH130)-1)),0)</f>
        <v>0</v>
      </c>
      <c r="AJ130" s="74"/>
      <c r="AK130" s="141"/>
      <c r="AL130" s="133">
        <f t="array" ref="AL130">IFERROR(SUM(($G$128:$G$131=LEFT(AK130,FIND("·",AK130)-1))*(LEFT(($H$128:$H$131),1)=MID(AK130,FIND("|",AK130)-1,1))*(RIGHT(($H$128:$H$131),LEN($H$128:$H$131)-FIND("|",$H$128:$H$131))=RIGHT(AK130,LEN(AK130)-FIND("|",AK130)))*($D$19+$D$18))+SUM(($D$128:$D$131=LEFT(AK130,FIND("·",AK130)-1))*(LEFT(($E$128:$E$131),1)=MID(AK130,FIND("|",AK130)-1,1))*(RIGHT(($E$128:$E$131),LEN($E$128:$E$131)-FIND("|",$E$128:$E$131))=RIGHT(AK130,LEN(AK130)-FIND("|",AK130))))*($D$19+$D$18)+SUM((($G$128:$G$131)=LEFT(AK130,FIND("·",AK130)-1))*(LEFT(($H$128:$H$131),1)=MID(AK130,FIND("|",AK130)-1,1))*(RIGHT(($H$128:$H$131),LEN($H$128:$H$131)-FIND("|",$H$128:$H$131))&lt;&gt;RIGHT(AK130,LEN(AK130)-FIND("|",AK130))))*$D$18+SUM(($D$128:$D$131=LEFT(AK130,FIND("·",AK130)-1))*(LEFT(($E$128:$E$131),1)=MID(AK130,FIND("|",AK130)-1,1))*(RIGHT(($E$128:$E$131),LEN($E$128:$E$131)-FIND("|",$E$128:$E$131))&lt;&gt;RIGHT(AK130,LEN(AK130)-FIND("|",AK130))))*($D$18)+SUMIFS($D$17,$H$130,"&lt;&gt;0|-",$G130,LEFT(AK130,FIND("·",AK130)-1)),0)</f>
        <v>0</v>
      </c>
      <c r="AM130" s="74"/>
      <c r="AN130" s="141"/>
      <c r="AO130" s="133">
        <f t="array" ref="AO130">IFERROR(SUM(($G$128:$G$131=LEFT(AN130,FIND("·",AN130)-1))*(LEFT(($H$128:$H$131),1)=MID(AN130,FIND("|",AN130)-1,1))*(RIGHT(($H$128:$H$131),LEN($H$128:$H$131)-FIND("|",$H$128:$H$131))=RIGHT(AN130,LEN(AN130)-FIND("|",AN130)))*($D$19+$D$18))+SUM(($D$128:$D$131=LEFT(AN130,FIND("·",AN130)-1))*(LEFT(($E$128:$E$131),1)=MID(AN130,FIND("|",AN130)-1,1))*(RIGHT(($E$128:$E$131),LEN($E$128:$E$131)-FIND("|",$E$128:$E$131))=RIGHT(AN130,LEN(AN130)-FIND("|",AN130))))*($D$19+$D$18)+SUM((($G$128:$G$131)=LEFT(AN130,FIND("·",AN130)-1))*(LEFT(($H$128:$H$131),1)=MID(AN130,FIND("|",AN130)-1,1))*(RIGHT(($H$128:$H$131),LEN($H$128:$H$131)-FIND("|",$H$128:$H$131))&lt;&gt;RIGHT(AN130,LEN(AN130)-FIND("|",AN130))))*$D$18+SUM(($D$128:$D$131=LEFT(AN130,FIND("·",AN130)-1))*(LEFT(($E$128:$E$131),1)=MID(AN130,FIND("|",AN130)-1,1))*(RIGHT(($E$128:$E$131),LEN($E$128:$E$131)-FIND("|",$E$128:$E$131))&lt;&gt;RIGHT(AN130,LEN(AN130)-FIND("|",AN130))))*($D$18)+SUMIFS($D$17,$H$130,"&lt;&gt;0|-",$G130,LEFT(AN130,FIND("·",AN130)-1)),0)</f>
        <v>0</v>
      </c>
      <c r="AP130" s="74"/>
      <c r="AQ130" s="141"/>
      <c r="AR130" s="133">
        <f t="array" ref="AR130">IFERROR(SUM(($G$128:$G$131=LEFT(AQ130,FIND("·",AQ130)-1))*(LEFT(($H$128:$H$131),1)=MID(AQ130,FIND("|",AQ130)-1,1))*(RIGHT(($H$128:$H$131),LEN($H$128:$H$131)-FIND("|",$H$128:$H$131))=RIGHT(AQ130,LEN(AQ130)-FIND("|",AQ130)))*($D$19+$D$18))+SUM(($D$128:$D$131=LEFT(AQ130,FIND("·",AQ130)-1))*(LEFT(($E$128:$E$131),1)=MID(AQ130,FIND("|",AQ130)-1,1))*(RIGHT(($E$128:$E$131),LEN($E$128:$E$131)-FIND("|",$E$128:$E$131))=RIGHT(AQ130,LEN(AQ130)-FIND("|",AQ130))))*($D$19+$D$18)+SUM((($G$128:$G$131)=LEFT(AQ130,FIND("·",AQ130)-1))*(LEFT(($H$128:$H$131),1)=MID(AQ130,FIND("|",AQ130)-1,1))*(RIGHT(($H$128:$H$131),LEN($H$128:$H$131)-FIND("|",$H$128:$H$131))&lt;&gt;RIGHT(AQ130,LEN(AQ130)-FIND("|",AQ130))))*$D$18+SUM(($D$128:$D$131=LEFT(AQ130,FIND("·",AQ130)-1))*(LEFT(($E$128:$E$131),1)=MID(AQ130,FIND("|",AQ130)-1,1))*(RIGHT(($E$128:$E$131),LEN($E$128:$E$131)-FIND("|",$E$128:$E$131))&lt;&gt;RIGHT(AQ130,LEN(AQ130)-FIND("|",AQ130))))*($D$18)+SUMIFS($D$17,$H$130,"&lt;&gt;0|-",$G130,LEFT(AQ130,FIND("·",AQ130)-1)),0)</f>
        <v>0</v>
      </c>
      <c r="AS130" s="74"/>
      <c r="AT130" s="141"/>
      <c r="AU130" s="133">
        <f t="array" ref="AU130">IFERROR(SUM(($G$128:$G$131=LEFT(AT130,FIND("·",AT130)-1))*(LEFT(($H$128:$H$131),1)=MID(AT130,FIND("|",AT130)-1,1))*(RIGHT(($H$128:$H$131),LEN($H$128:$H$131)-FIND("|",$H$128:$H$131))=RIGHT(AT130,LEN(AT130)-FIND("|",AT130)))*($D$19+$D$18))+SUM(($D$128:$D$131=LEFT(AT130,FIND("·",AT130)-1))*(LEFT(($E$128:$E$131),1)=MID(AT130,FIND("|",AT130)-1,1))*(RIGHT(($E$128:$E$131),LEN($E$128:$E$131)-FIND("|",$E$128:$E$131))=RIGHT(AT130,LEN(AT130)-FIND("|",AT130))))*($D$19+$D$18)+SUM((($G$128:$G$131)=LEFT(AT130,FIND("·",AT130)-1))*(LEFT(($H$128:$H$131),1)=MID(AT130,FIND("|",AT130)-1,1))*(RIGHT(($H$128:$H$131),LEN($H$128:$H$131)-FIND("|",$H$128:$H$131))&lt;&gt;RIGHT(AT130,LEN(AT130)-FIND("|",AT130))))*$D$18+SUM(($D$128:$D$131=LEFT(AT130,FIND("·",AT130)-1))*(LEFT(($E$128:$E$131),1)=MID(AT130,FIND("|",AT130)-1,1))*(RIGHT(($E$128:$E$131),LEN($E$128:$E$131)-FIND("|",$E$128:$E$131))&lt;&gt;RIGHT(AT130,LEN(AT130)-FIND("|",AT130))))*($D$18)+SUMIFS($D$17,$H$130,"&lt;&gt;0|-",$G130,LEFT(AT130,FIND("·",AT130)-1)),0)</f>
        <v>0</v>
      </c>
      <c r="AV130" s="74"/>
      <c r="AW130" s="141"/>
      <c r="AX130" s="133">
        <f t="array" ref="AX130">IFERROR(SUM(($G$128:$G$131=LEFT(AW130,FIND("·",AW130)-1))*(LEFT(($H$128:$H$131),1)=MID(AW130,FIND("|",AW130)-1,1))*(RIGHT(($H$128:$H$131),LEN($H$128:$H$131)-FIND("|",$H$128:$H$131))=RIGHT(AW130,LEN(AW130)-FIND("|",AW130)))*($D$19+$D$18))+SUM(($D$128:$D$131=LEFT(AW130,FIND("·",AW130)-1))*(LEFT(($E$128:$E$131),1)=MID(AW130,FIND("|",AW130)-1,1))*(RIGHT(($E$128:$E$131),LEN($E$128:$E$131)-FIND("|",$E$128:$E$131))=RIGHT(AW130,LEN(AW130)-FIND("|",AW130))))*($D$19+$D$18)+SUM((($G$128:$G$131)=LEFT(AW130,FIND("·",AW130)-1))*(LEFT(($H$128:$H$131),1)=MID(AW130,FIND("|",AW130)-1,1))*(RIGHT(($H$128:$H$131),LEN($H$128:$H$131)-FIND("|",$H$128:$H$131))&lt;&gt;RIGHT(AW130,LEN(AW130)-FIND("|",AW130))))*$D$18+SUM(($D$128:$D$131=LEFT(AW130,FIND("·",AW130)-1))*(LEFT(($E$128:$E$131),1)=MID(AW130,FIND("|",AW130)-1,1))*(RIGHT(($E$128:$E$131),LEN($E$128:$E$131)-FIND("|",$E$128:$E$131))&lt;&gt;RIGHT(AW130,LEN(AW130)-FIND("|",AW130))))*($D$18)+SUMIFS($D$17,$H$130,"&lt;&gt;0|-",$G130,LEFT(AW130,FIND("·",AW130)-1)),0)</f>
        <v>0</v>
      </c>
      <c r="AY130" s="74"/>
      <c r="AZ130" s="141"/>
      <c r="BA130" s="133">
        <f t="array" ref="BA130">IFERROR(SUM(($G$128:$G$131=LEFT(AZ130,FIND("·",AZ130)-1))*(LEFT(($H$128:$H$131),1)=MID(AZ130,FIND("|",AZ130)-1,1))*(RIGHT(($H$128:$H$131),LEN($H$128:$H$131)-FIND("|",$H$128:$H$131))=RIGHT(AZ130,LEN(AZ130)-FIND("|",AZ130)))*($D$19+$D$18))+SUM(($D$128:$D$131=LEFT(AZ130,FIND("·",AZ130)-1))*(LEFT(($E$128:$E$131),1)=MID(AZ130,FIND("|",AZ130)-1,1))*(RIGHT(($E$128:$E$131),LEN($E$128:$E$131)-FIND("|",$E$128:$E$131))=RIGHT(AZ130,LEN(AZ130)-FIND("|",AZ130))))*($D$19+$D$18)+SUM((($G$128:$G$131)=LEFT(AZ130,FIND("·",AZ130)-1))*(LEFT(($H$128:$H$131),1)=MID(AZ130,FIND("|",AZ130)-1,1))*(RIGHT(($H$128:$H$131),LEN($H$128:$H$131)-FIND("|",$H$128:$H$131))&lt;&gt;RIGHT(AZ130,LEN(AZ130)-FIND("|",AZ130))))*$D$18+SUM(($D$128:$D$131=LEFT(AZ130,FIND("·",AZ130)-1))*(LEFT(($E$128:$E$131),1)=MID(AZ130,FIND("|",AZ130)-1,1))*(RIGHT(($E$128:$E$131),LEN($E$128:$E$131)-FIND("|",$E$128:$E$131))&lt;&gt;RIGHT(AZ130,LEN(AZ130)-FIND("|",AZ130))))*($D$18)+SUMIFS($D$17,$H$130,"&lt;&gt;0|-",$G130,LEFT(AZ130,FIND("·",AZ130)-1)),0)</f>
        <v>0</v>
      </c>
      <c r="BB130" s="74"/>
      <c r="BC130" s="141"/>
      <c r="BD130" s="133">
        <f t="array" ref="BD130">IFERROR(SUM(($G$128:$G$131=LEFT(BC130,FIND("·",BC130)-1))*(LEFT(($H$128:$H$131),1)=MID(BC130,FIND("|",BC130)-1,1))*(RIGHT(($H$128:$H$131),LEN($H$128:$H$131)-FIND("|",$H$128:$H$131))=RIGHT(BC130,LEN(BC130)-FIND("|",BC130)))*($D$19+$D$18))+SUM(($D$128:$D$131=LEFT(BC130,FIND("·",BC130)-1))*(LEFT(($E$128:$E$131),1)=MID(BC130,FIND("|",BC130)-1,1))*(RIGHT(($E$128:$E$131),LEN($E$128:$E$131)-FIND("|",$E$128:$E$131))=RIGHT(BC130,LEN(BC130)-FIND("|",BC130))))*($D$19+$D$18)+SUM((($G$128:$G$131)=LEFT(BC130,FIND("·",BC130)-1))*(LEFT(($H$128:$H$131),1)=MID(BC130,FIND("|",BC130)-1,1))*(RIGHT(($H$128:$H$131),LEN($H$128:$H$131)-FIND("|",$H$128:$H$131))&lt;&gt;RIGHT(BC130,LEN(BC130)-FIND("|",BC130))))*$D$18+SUM(($D$128:$D$131=LEFT(BC130,FIND("·",BC130)-1))*(LEFT(($E$128:$E$131),1)=MID(BC130,FIND("|",BC130)-1,1))*(RIGHT(($E$128:$E$131),LEN($E$128:$E$131)-FIND("|",$E$128:$E$131))&lt;&gt;RIGHT(BC130,LEN(BC130)-FIND("|",BC130))))*($D$18)+SUMIFS($D$17,$H$130,"&lt;&gt;0|-",$G130,LEFT(BC130,FIND("·",BC130)-1)),0)</f>
        <v>0</v>
      </c>
      <c r="BE130" s="74"/>
      <c r="BF130" s="141"/>
      <c r="BG130" s="133">
        <f t="array" ref="BG130">IFERROR(SUM(($G$128:$G$131=LEFT(BF130,FIND("·",BF130)-1))*(LEFT(($H$128:$H$131),1)=MID(BF130,FIND("|",BF130)-1,1))*(RIGHT(($H$128:$H$131),LEN($H$128:$H$131)-FIND("|",$H$128:$H$131))=RIGHT(BF130,LEN(BF130)-FIND("|",BF130)))*($D$19+$D$18))+SUM(($D$128:$D$131=LEFT(BF130,FIND("·",BF130)-1))*(LEFT(($E$128:$E$131),1)=MID(BF130,FIND("|",BF130)-1,1))*(RIGHT(($E$128:$E$131),LEN($E$128:$E$131)-FIND("|",$E$128:$E$131))=RIGHT(BF130,LEN(BF130)-FIND("|",BF130))))*($D$19+$D$18)+SUM((($G$128:$G$131)=LEFT(BF130,FIND("·",BF130)-1))*(LEFT(($H$128:$H$131),1)=MID(BF130,FIND("|",BF130)-1,1))*(RIGHT(($H$128:$H$131),LEN($H$128:$H$131)-FIND("|",$H$128:$H$131))&lt;&gt;RIGHT(BF130,LEN(BF130)-FIND("|",BF130))))*$D$18+SUM(($D$128:$D$131=LEFT(BF130,FIND("·",BF130)-1))*(LEFT(($E$128:$E$131),1)=MID(BF130,FIND("|",BF130)-1,1))*(RIGHT(($E$128:$E$131),LEN($E$128:$E$131)-FIND("|",$E$128:$E$131))&lt;&gt;RIGHT(BF130,LEN(BF130)-FIND("|",BF130))))*($D$18)+SUMIFS($D$17,$H$130,"&lt;&gt;0|-",$G130,LEFT(BF130,FIND("·",BF130)-1)),0)</f>
        <v>0</v>
      </c>
      <c r="BH130" s="74"/>
      <c r="BI130" s="141"/>
      <c r="BJ130" s="133">
        <f t="array" ref="BJ130">IFERROR(SUM(($G$128:$G$131=LEFT(BI130,FIND("·",BI130)-1))*(LEFT(($H$128:$H$131),1)=MID(BI130,FIND("|",BI130)-1,1))*(RIGHT(($H$128:$H$131),LEN($H$128:$H$131)-FIND("|",$H$128:$H$131))=RIGHT(BI130,LEN(BI130)-FIND("|",BI130)))*($D$19+$D$18))+SUM(($D$128:$D$131=LEFT(BI130,FIND("·",BI130)-1))*(LEFT(($E$128:$E$131),1)=MID(BI130,FIND("|",BI130)-1,1))*(RIGHT(($E$128:$E$131),LEN($E$128:$E$131)-FIND("|",$E$128:$E$131))=RIGHT(BI130,LEN(BI130)-FIND("|",BI130))))*($D$19+$D$18)+SUM((($G$128:$G$131)=LEFT(BI130,FIND("·",BI130)-1))*(LEFT(($H$128:$H$131),1)=MID(BI130,FIND("|",BI130)-1,1))*(RIGHT(($H$128:$H$131),LEN($H$128:$H$131)-FIND("|",$H$128:$H$131))&lt;&gt;RIGHT(BI130,LEN(BI130)-FIND("|",BI130))))*$D$18+SUM(($D$128:$D$131=LEFT(BI130,FIND("·",BI130)-1))*(LEFT(($E$128:$E$131),1)=MID(BI130,FIND("|",BI130)-1,1))*(RIGHT(($E$128:$E$131),LEN($E$128:$E$131)-FIND("|",$E$128:$E$131))&lt;&gt;RIGHT(BI130,LEN(BI130)-FIND("|",BI130))))*($D$18)+SUMIFS($D$17,$H$130,"&lt;&gt;0|-",$G130,LEFT(BI130,FIND("·",BI130)-1)),0)</f>
        <v>0</v>
      </c>
      <c r="BK130" s="74"/>
      <c r="BL130" s="141"/>
      <c r="BM130" s="133">
        <f t="array" ref="BM130">IFERROR(SUM(($G$128:$G$131=LEFT(BL130,FIND("·",BL130)-1))*(LEFT(($H$128:$H$131),1)=MID(BL130,FIND("|",BL130)-1,1))*(RIGHT(($H$128:$H$131),LEN($H$128:$H$131)-FIND("|",$H$128:$H$131))=RIGHT(BL130,LEN(BL130)-FIND("|",BL130)))*($D$19+$D$18))+SUM(($D$128:$D$131=LEFT(BL130,FIND("·",BL130)-1))*(LEFT(($E$128:$E$131),1)=MID(BL130,FIND("|",BL130)-1,1))*(RIGHT(($E$128:$E$131),LEN($E$128:$E$131)-FIND("|",$E$128:$E$131))=RIGHT(BL130,LEN(BL130)-FIND("|",BL130))))*($D$19+$D$18)+SUM((($G$128:$G$131)=LEFT(BL130,FIND("·",BL130)-1))*(LEFT(($H$128:$H$131),1)=MID(BL130,FIND("|",BL130)-1,1))*(RIGHT(($H$128:$H$131),LEN($H$128:$H$131)-FIND("|",$H$128:$H$131))&lt;&gt;RIGHT(BL130,LEN(BL130)-FIND("|",BL130))))*$D$18+SUM(($D$128:$D$131=LEFT(BL130,FIND("·",BL130)-1))*(LEFT(($E$128:$E$131),1)=MID(BL130,FIND("|",BL130)-1,1))*(RIGHT(($E$128:$E$131),LEN($E$128:$E$131)-FIND("|",$E$128:$E$131))&lt;&gt;RIGHT(BL130,LEN(BL130)-FIND("|",BL130))))*($D$18)+SUMIFS($D$17,$H$130,"&lt;&gt;0|-",$G130,LEFT(BL130,FIND("·",BL130)-1)),0)</f>
        <v>0</v>
      </c>
      <c r="BN130" s="74"/>
      <c r="BO130" s="141"/>
      <c r="BP130" s="133">
        <f t="array" ref="BP130">IFERROR(SUM(($G$128:$G$131=LEFT(BO130,FIND("·",BO130)-1))*(LEFT(($H$128:$H$131),1)=MID(BO130,FIND("|",BO130)-1,1))*(RIGHT(($H$128:$H$131),LEN($H$128:$H$131)-FIND("|",$H$128:$H$131))=RIGHT(BO130,LEN(BO130)-FIND("|",BO130)))*($D$19+$D$18))+SUM(($D$128:$D$131=LEFT(BO130,FIND("·",BO130)-1))*(LEFT(($E$128:$E$131),1)=MID(BO130,FIND("|",BO130)-1,1))*(RIGHT(($E$128:$E$131),LEN($E$128:$E$131)-FIND("|",$E$128:$E$131))=RIGHT(BO130,LEN(BO130)-FIND("|",BO130))))*($D$19+$D$18)+SUM((($G$128:$G$131)=LEFT(BO130,FIND("·",BO130)-1))*(LEFT(($H$128:$H$131),1)=MID(BO130,FIND("|",BO130)-1,1))*(RIGHT(($H$128:$H$131),LEN($H$128:$H$131)-FIND("|",$H$128:$H$131))&lt;&gt;RIGHT(BO130,LEN(BO130)-FIND("|",BO130))))*$D$18+SUM(($D$128:$D$131=LEFT(BO130,FIND("·",BO130)-1))*(LEFT(($E$128:$E$131),1)=MID(BO130,FIND("|",BO130)-1,1))*(RIGHT(($E$128:$E$131),LEN($E$128:$E$131)-FIND("|",$E$128:$E$131))&lt;&gt;RIGHT(BO130,LEN(BO130)-FIND("|",BO130))))*($D$18)+SUMIFS($D$17,$H$130,"&lt;&gt;0|-",$G130,LEFT(BO130,FIND("·",BO130)-1)),0)</f>
        <v>0</v>
      </c>
      <c r="BQ130" s="74"/>
      <c r="BR130" s="141"/>
      <c r="BS130" s="133">
        <f t="array" ref="BS130">IFERROR(SUM(($G$128:$G$131=LEFT(BR130,FIND("·",BR130)-1))*(LEFT(($H$128:$H$131),1)=MID(BR130,FIND("|",BR130)-1,1))*(RIGHT(($H$128:$H$131),LEN($H$128:$H$131)-FIND("|",$H$128:$H$131))=RIGHT(BR130,LEN(BR130)-FIND("|",BR130)))*($D$19+$D$18))+SUM(($D$128:$D$131=LEFT(BR130,FIND("·",BR130)-1))*(LEFT(($E$128:$E$131),1)=MID(BR130,FIND("|",BR130)-1,1))*(RIGHT(($E$128:$E$131),LEN($E$128:$E$131)-FIND("|",$E$128:$E$131))=RIGHT(BR130,LEN(BR130)-FIND("|",BR130))))*($D$19+$D$18)+SUM((($G$128:$G$131)=LEFT(BR130,FIND("·",BR130)-1))*(LEFT(($H$128:$H$131),1)=MID(BR130,FIND("|",BR130)-1,1))*(RIGHT(($H$128:$H$131),LEN($H$128:$H$131)-FIND("|",$H$128:$H$131))&lt;&gt;RIGHT(BR130,LEN(BR130)-FIND("|",BR130))))*$D$18+SUM(($D$128:$D$131=LEFT(BR130,FIND("·",BR130)-1))*(LEFT(($E$128:$E$131),1)=MID(BR130,FIND("|",BR130)-1,1))*(RIGHT(($E$128:$E$131),LEN($E$128:$E$131)-FIND("|",$E$128:$E$131))&lt;&gt;RIGHT(BR130,LEN(BR130)-FIND("|",BR130))))*($D$18)+SUMIFS($D$17,$H$130,"&lt;&gt;0|-",$G130,LEFT(BR130,FIND("·",BR130)-1)),0)</f>
        <v>0</v>
      </c>
      <c r="BT130" s="74"/>
      <c r="BU130" s="141"/>
      <c r="BV130" s="133">
        <f t="array" ref="BV130">IFERROR(SUM(($G$128:$G$131=LEFT(BU130,FIND("·",BU130)-1))*(LEFT(($H$128:$H$131),1)=MID(BU130,FIND("|",BU130)-1,1))*(RIGHT(($H$128:$H$131),LEN($H$128:$H$131)-FIND("|",$H$128:$H$131))=RIGHT(BU130,LEN(BU130)-FIND("|",BU130)))*($D$19+$D$18))+SUM(($D$128:$D$131=LEFT(BU130,FIND("·",BU130)-1))*(LEFT(($E$128:$E$131),1)=MID(BU130,FIND("|",BU130)-1,1))*(RIGHT(($E$128:$E$131),LEN($E$128:$E$131)-FIND("|",$E$128:$E$131))=RIGHT(BU130,LEN(BU130)-FIND("|",BU130))))*($D$19+$D$18)+SUM((($G$128:$G$131)=LEFT(BU130,FIND("·",BU130)-1))*(LEFT(($H$128:$H$131),1)=MID(BU130,FIND("|",BU130)-1,1))*(RIGHT(($H$128:$H$131),LEN($H$128:$H$131)-FIND("|",$H$128:$H$131))&lt;&gt;RIGHT(BU130,LEN(BU130)-FIND("|",BU130))))*$D$18+SUM(($D$128:$D$131=LEFT(BU130,FIND("·",BU130)-1))*(LEFT(($E$128:$E$131),1)=MID(BU130,FIND("|",BU130)-1,1))*(RIGHT(($E$128:$E$131),LEN($E$128:$E$131)-FIND("|",$E$128:$E$131))&lt;&gt;RIGHT(BU130,LEN(BU130)-FIND("|",BU130))))*($D$18)+SUMIFS($D$17,$H$130,"&lt;&gt;0|-",$G130,LEFT(BU130,FIND("·",BU130)-1)),0)</f>
        <v>0</v>
      </c>
      <c r="BW130" s="74"/>
      <c r="BX130" s="141"/>
      <c r="BY130" s="133">
        <f t="array" ref="BY130">IFERROR(SUM(($G$128:$G$131=LEFT(BX130,FIND("·",BX130)-1))*(LEFT(($H$128:$H$131),1)=MID(BX130,FIND("|",BX130)-1,1))*(RIGHT(($H$128:$H$131),LEN($H$128:$H$131)-FIND("|",$H$128:$H$131))=RIGHT(BX130,LEN(BX130)-FIND("|",BX130)))*($D$19+$D$18))+SUM(($D$128:$D$131=LEFT(BX130,FIND("·",BX130)-1))*(LEFT(($E$128:$E$131),1)=MID(BX130,FIND("|",BX130)-1,1))*(RIGHT(($E$128:$E$131),LEN($E$128:$E$131)-FIND("|",$E$128:$E$131))=RIGHT(BX130,LEN(BX130)-FIND("|",BX130))))*($D$19+$D$18)+SUM((($G$128:$G$131)=LEFT(BX130,FIND("·",BX130)-1))*(LEFT(($H$128:$H$131),1)=MID(BX130,FIND("|",BX130)-1,1))*(RIGHT(($H$128:$H$131),LEN($H$128:$H$131)-FIND("|",$H$128:$H$131))&lt;&gt;RIGHT(BX130,LEN(BX130)-FIND("|",BX130))))*$D$18+SUM(($D$128:$D$131=LEFT(BX130,FIND("·",BX130)-1))*(LEFT(($E$128:$E$131),1)=MID(BX130,FIND("|",BX130)-1,1))*(RIGHT(($E$128:$E$131),LEN($E$128:$E$131)-FIND("|",$E$128:$E$131))&lt;&gt;RIGHT(BX130,LEN(BX130)-FIND("|",BX130))))*($D$18)+SUMIFS($D$17,$H$130,"&lt;&gt;0|-",$G130,LEFT(BX130,FIND("·",BX130)-1)),0)</f>
        <v>0</v>
      </c>
      <c r="BZ130" s="74"/>
      <c r="CA130" s="141"/>
      <c r="CB130" s="133">
        <f t="array" ref="CB130">IFERROR(SUM(($G$128:$G$131=LEFT(CA130,FIND("·",CA130)-1))*(LEFT(($H$128:$H$131),1)=MID(CA130,FIND("|",CA130)-1,1))*(RIGHT(($H$128:$H$131),LEN($H$128:$H$131)-FIND("|",$H$128:$H$131))=RIGHT(CA130,LEN(CA130)-FIND("|",CA130)))*($D$19+$D$18))+SUM(($D$128:$D$131=LEFT(CA130,FIND("·",CA130)-1))*(LEFT(($E$128:$E$131),1)=MID(CA130,FIND("|",CA130)-1,1))*(RIGHT(($E$128:$E$131),LEN($E$128:$E$131)-FIND("|",$E$128:$E$131))=RIGHT(CA130,LEN(CA130)-FIND("|",CA130))))*($D$19+$D$18)+SUM((($G$128:$G$131)=LEFT(CA130,FIND("·",CA130)-1))*(LEFT(($H$128:$H$131),1)=MID(CA130,FIND("|",CA130)-1,1))*(RIGHT(($H$128:$H$131),LEN($H$128:$H$131)-FIND("|",$H$128:$H$131))&lt;&gt;RIGHT(CA130,LEN(CA130)-FIND("|",CA130))))*$D$18+SUM(($D$128:$D$131=LEFT(CA130,FIND("·",CA130)-1))*(LEFT(($E$128:$E$131),1)=MID(CA130,FIND("|",CA130)-1,1))*(RIGHT(($E$128:$E$131),LEN($E$128:$E$131)-FIND("|",$E$128:$E$131))&lt;&gt;RIGHT(CA130,LEN(CA130)-FIND("|",CA130))))*($D$18)+SUMIFS($D$17,$H$130,"&lt;&gt;0|-",$G130,LEFT(CA130,FIND("·",CA130)-1)),0)</f>
        <v>0</v>
      </c>
      <c r="CC130" s="74"/>
      <c r="CD130" s="141"/>
      <c r="CE130" s="133">
        <f t="array" ref="CE130">IFERROR(SUM(($G$128:$G$131=LEFT(CD130,FIND("·",CD130)-1))*(LEFT(($H$128:$H$131),1)=MID(CD130,FIND("|",CD130)-1,1))*(RIGHT(($H$128:$H$131),LEN($H$128:$H$131)-FIND("|",$H$128:$H$131))=RIGHT(CD130,LEN(CD130)-FIND("|",CD130)))*($D$19+$D$18))+SUM(($D$128:$D$131=LEFT(CD130,FIND("·",CD130)-1))*(LEFT(($E$128:$E$131),1)=MID(CD130,FIND("|",CD130)-1,1))*(RIGHT(($E$128:$E$131),LEN($E$128:$E$131)-FIND("|",$E$128:$E$131))=RIGHT(CD130,LEN(CD130)-FIND("|",CD130))))*($D$19+$D$18)+SUM((($G$128:$G$131)=LEFT(CD130,FIND("·",CD130)-1))*(LEFT(($H$128:$H$131),1)=MID(CD130,FIND("|",CD130)-1,1))*(RIGHT(($H$128:$H$131),LEN($H$128:$H$131)-FIND("|",$H$128:$H$131))&lt;&gt;RIGHT(CD130,LEN(CD130)-FIND("|",CD130))))*$D$18+SUM(($D$128:$D$131=LEFT(CD130,FIND("·",CD130)-1))*(LEFT(($E$128:$E$131),1)=MID(CD130,FIND("|",CD130)-1,1))*(RIGHT(($E$128:$E$131),LEN($E$128:$E$131)-FIND("|",$E$128:$E$131))&lt;&gt;RIGHT(CD130,LEN(CD130)-FIND("|",CD130))))*($D$18)+SUMIFS($D$17,$H$130,"&lt;&gt;0|-",$G130,LEFT(CD130,FIND("·",CD130)-1)),0)</f>
        <v>0</v>
      </c>
      <c r="CF130" s="74"/>
      <c r="CG130" s="141"/>
      <c r="CH130" s="133">
        <f t="array" ref="CH130">IFERROR(SUM(($G$128:$G$131=LEFT(CG130,FIND("·",CG130)-1))*(LEFT(($H$128:$H$131),1)=MID(CG130,FIND("|",CG130)-1,1))*(RIGHT(($H$128:$H$131),LEN($H$128:$H$131)-FIND("|",$H$128:$H$131))=RIGHT(CG130,LEN(CG130)-FIND("|",CG130)))*($D$19+$D$18))+SUM(($D$128:$D$131=LEFT(CG130,FIND("·",CG130)-1))*(LEFT(($E$128:$E$131),1)=MID(CG130,FIND("|",CG130)-1,1))*(RIGHT(($E$128:$E$131),LEN($E$128:$E$131)-FIND("|",$E$128:$E$131))=RIGHT(CG130,LEN(CG130)-FIND("|",CG130))))*($D$19+$D$18)+SUM((($G$128:$G$131)=LEFT(CG130,FIND("·",CG130)-1))*(LEFT(($H$128:$H$131),1)=MID(CG130,FIND("|",CG130)-1,1))*(RIGHT(($H$128:$H$131),LEN($H$128:$H$131)-FIND("|",$H$128:$H$131))&lt;&gt;RIGHT(CG130,LEN(CG130)-FIND("|",CG130))))*$D$18+SUM(($D$128:$D$131=LEFT(CG130,FIND("·",CG130)-1))*(LEFT(($E$128:$E$131),1)=MID(CG130,FIND("|",CG130)-1,1))*(RIGHT(($E$128:$E$131),LEN($E$128:$E$131)-FIND("|",$E$128:$E$131))&lt;&gt;RIGHT(CG130,LEN(CG130)-FIND("|",CG130))))*($D$18)+SUMIFS($D$17,$H$130,"&lt;&gt;0|-",$G130,LEFT(CG130,FIND("·",CG130)-1)),0)</f>
        <v>0</v>
      </c>
      <c r="CI130" s="74"/>
      <c r="CJ130" s="141"/>
      <c r="CK130" s="133">
        <f t="array" ref="CK130">IFERROR(SUM(($G$128:$G$131=LEFT(CJ130,FIND("·",CJ130)-1))*(LEFT(($H$128:$H$131),1)=MID(CJ130,FIND("|",CJ130)-1,1))*(RIGHT(($H$128:$H$131),LEN($H$128:$H$131)-FIND("|",$H$128:$H$131))=RIGHT(CJ130,LEN(CJ130)-FIND("|",CJ130)))*($D$19+$D$18))+SUM(($D$128:$D$131=LEFT(CJ130,FIND("·",CJ130)-1))*(LEFT(($E$128:$E$131),1)=MID(CJ130,FIND("|",CJ130)-1,1))*(RIGHT(($E$128:$E$131),LEN($E$128:$E$131)-FIND("|",$E$128:$E$131))=RIGHT(CJ130,LEN(CJ130)-FIND("|",CJ130))))*($D$19+$D$18)+SUM((($G$128:$G$131)=LEFT(CJ130,FIND("·",CJ130)-1))*(LEFT(($H$128:$H$131),1)=MID(CJ130,FIND("|",CJ130)-1,1))*(RIGHT(($H$128:$H$131),LEN($H$128:$H$131)-FIND("|",$H$128:$H$131))&lt;&gt;RIGHT(CJ130,LEN(CJ130)-FIND("|",CJ130))))*$D$18+SUM(($D$128:$D$131=LEFT(CJ130,FIND("·",CJ130)-1))*(LEFT(($E$128:$E$131),1)=MID(CJ130,FIND("|",CJ130)-1,1))*(RIGHT(($E$128:$E$131),LEN($E$128:$E$131)-FIND("|",$E$128:$E$131))&lt;&gt;RIGHT(CJ130,LEN(CJ130)-FIND("|",CJ130))))*($D$18)+SUMIFS($D$17,$H$130,"&lt;&gt;0|-",$G130,LEFT(CJ130,FIND("·",CJ130)-1)),0)</f>
        <v>0</v>
      </c>
      <c r="CL130" s="74"/>
      <c r="CM130" s="141"/>
      <c r="CN130" s="133">
        <f t="array" ref="CN130">IFERROR(SUM(($G$128:$G$131=LEFT(CM130,FIND("·",CM130)-1))*(LEFT(($H$128:$H$131),1)=MID(CM130,FIND("|",CM130)-1,1))*(RIGHT(($H$128:$H$131),LEN($H$128:$H$131)-FIND("|",$H$128:$H$131))=RIGHT(CM130,LEN(CM130)-FIND("|",CM130)))*($D$19+$D$18))+SUM(($D$128:$D$131=LEFT(CM130,FIND("·",CM130)-1))*(LEFT(($E$128:$E$131),1)=MID(CM130,FIND("|",CM130)-1,1))*(RIGHT(($E$128:$E$131),LEN($E$128:$E$131)-FIND("|",$E$128:$E$131))=RIGHT(CM130,LEN(CM130)-FIND("|",CM130))))*($D$19+$D$18)+SUM((($G$128:$G$131)=LEFT(CM130,FIND("·",CM130)-1))*(LEFT(($H$128:$H$131),1)=MID(CM130,FIND("|",CM130)-1,1))*(RIGHT(($H$128:$H$131),LEN($H$128:$H$131)-FIND("|",$H$128:$H$131))&lt;&gt;RIGHT(CM130,LEN(CM130)-FIND("|",CM130))))*$D$18+SUM(($D$128:$D$131=LEFT(CM130,FIND("·",CM130)-1))*(LEFT(($E$128:$E$131),1)=MID(CM130,FIND("|",CM130)-1,1))*(RIGHT(($E$128:$E$131),LEN($E$128:$E$131)-FIND("|",$E$128:$E$131))&lt;&gt;RIGHT(CM130,LEN(CM130)-FIND("|",CM130))))*($D$18)+SUMIFS($D$17,$H$130,"&lt;&gt;0|-",$G130,LEFT(CM130,FIND("·",CM130)-1)),0)</f>
        <v>0</v>
      </c>
      <c r="CO130" s="74"/>
      <c r="CP130" s="141"/>
      <c r="CQ130" s="133">
        <f t="array" ref="CQ130">IFERROR(SUM(($G$128:$G$131=LEFT(CP130,FIND("·",CP130)-1))*(LEFT(($H$128:$H$131),1)=MID(CP130,FIND("|",CP130)-1,1))*(RIGHT(($H$128:$H$131),LEN($H$128:$H$131)-FIND("|",$H$128:$H$131))=RIGHT(CP130,LEN(CP130)-FIND("|",CP130)))*($D$19+$D$18))+SUM(($D$128:$D$131=LEFT(CP130,FIND("·",CP130)-1))*(LEFT(($E$128:$E$131),1)=MID(CP130,FIND("|",CP130)-1,1))*(RIGHT(($E$128:$E$131),LEN($E$128:$E$131)-FIND("|",$E$128:$E$131))=RIGHT(CP130,LEN(CP130)-FIND("|",CP130))))*($D$19+$D$18)+SUM((($G$128:$G$131)=LEFT(CP130,FIND("·",CP130)-1))*(LEFT(($H$128:$H$131),1)=MID(CP130,FIND("|",CP130)-1,1))*(RIGHT(($H$128:$H$131),LEN($H$128:$H$131)-FIND("|",$H$128:$H$131))&lt;&gt;RIGHT(CP130,LEN(CP130)-FIND("|",CP130))))*$D$18+SUM(($D$128:$D$131=LEFT(CP130,FIND("·",CP130)-1))*(LEFT(($E$128:$E$131),1)=MID(CP130,FIND("|",CP130)-1,1))*(RIGHT(($E$128:$E$131),LEN($E$128:$E$131)-FIND("|",$E$128:$E$131))&lt;&gt;RIGHT(CP130,LEN(CP130)-FIND("|",CP130))))*($D$18)+SUMIFS($D$17,$H$130,"&lt;&gt;0|-",$G130,LEFT(CP130,FIND("·",CP130)-1)),0)</f>
        <v>0</v>
      </c>
      <c r="CR130" s="74"/>
      <c r="CS130" s="141"/>
      <c r="CT130" s="133">
        <f t="array" ref="CT130">IFERROR(SUM(($G$128:$G$131=LEFT(CS130,FIND("·",CS130)-1))*(LEFT(($H$128:$H$131),1)=MID(CS130,FIND("|",CS130)-1,1))*(RIGHT(($H$128:$H$131),LEN($H$128:$H$131)-FIND("|",$H$128:$H$131))=RIGHT(CS130,LEN(CS130)-FIND("|",CS130)))*($D$19+$D$18))+SUM(($D$128:$D$131=LEFT(CS130,FIND("·",CS130)-1))*(LEFT(($E$128:$E$131),1)=MID(CS130,FIND("|",CS130)-1,1))*(RIGHT(($E$128:$E$131),LEN($E$128:$E$131)-FIND("|",$E$128:$E$131))=RIGHT(CS130,LEN(CS130)-FIND("|",CS130))))*($D$19+$D$18)+SUM((($G$128:$G$131)=LEFT(CS130,FIND("·",CS130)-1))*(LEFT(($H$128:$H$131),1)=MID(CS130,FIND("|",CS130)-1,1))*(RIGHT(($H$128:$H$131),LEN($H$128:$H$131)-FIND("|",$H$128:$H$131))&lt;&gt;RIGHT(CS130,LEN(CS130)-FIND("|",CS130))))*$D$18+SUM(($D$128:$D$131=LEFT(CS130,FIND("·",CS130)-1))*(LEFT(($E$128:$E$131),1)=MID(CS130,FIND("|",CS130)-1,1))*(RIGHT(($E$128:$E$131),LEN($E$128:$E$131)-FIND("|",$E$128:$E$131))&lt;&gt;RIGHT(CS130,LEN(CS130)-FIND("|",CS130))))*($D$18)+SUMIFS($D$17,$H$130,"&lt;&gt;0|-",$G130,LEFT(CS130,FIND("·",CS130)-1)),0)</f>
        <v>0</v>
      </c>
      <c r="CU130" s="74"/>
      <c r="CV130" s="141"/>
      <c r="CW130" s="133">
        <f t="array" ref="CW130">IFERROR(SUM(($G$128:$G$131=LEFT(CV130,FIND("·",CV130)-1))*(LEFT(($H$128:$H$131),1)=MID(CV130,FIND("|",CV130)-1,1))*(RIGHT(($H$128:$H$131),LEN($H$128:$H$131)-FIND("|",$H$128:$H$131))=RIGHT(CV130,LEN(CV130)-FIND("|",CV130)))*($D$19+$D$18))+SUM(($D$128:$D$131=LEFT(CV130,FIND("·",CV130)-1))*(LEFT(($E$128:$E$131),1)=MID(CV130,FIND("|",CV130)-1,1))*(RIGHT(($E$128:$E$131),LEN($E$128:$E$131)-FIND("|",$E$128:$E$131))=RIGHT(CV130,LEN(CV130)-FIND("|",CV130))))*($D$19+$D$18)+SUM((($G$128:$G$131)=LEFT(CV130,FIND("·",CV130)-1))*(LEFT(($H$128:$H$131),1)=MID(CV130,FIND("|",CV130)-1,1))*(RIGHT(($H$128:$H$131),LEN($H$128:$H$131)-FIND("|",$H$128:$H$131))&lt;&gt;RIGHT(CV130,LEN(CV130)-FIND("|",CV130))))*$D$18+SUM(($D$128:$D$131=LEFT(CV130,FIND("·",CV130)-1))*(LEFT(($E$128:$E$131),1)=MID(CV130,FIND("|",CV130)-1,1))*(RIGHT(($E$128:$E$131),LEN($E$128:$E$131)-FIND("|",$E$128:$E$131))&lt;&gt;RIGHT(CV130,LEN(CV130)-FIND("|",CV130))))*($D$18)+SUMIFS($D$17,$H$130,"&lt;&gt;0|-",$G130,LEFT(CV130,FIND("·",CV130)-1)),0)</f>
        <v>0</v>
      </c>
      <c r="CX130" s="74"/>
      <c r="CY130" s="141"/>
      <c r="CZ130" s="133">
        <f t="array" ref="CZ130">IFERROR(SUM(($G$128:$G$131=LEFT(CY130,FIND("·",CY130)-1))*(LEFT(($H$128:$H$131),1)=MID(CY130,FIND("|",CY130)-1,1))*(RIGHT(($H$128:$H$131),LEN($H$128:$H$131)-FIND("|",$H$128:$H$131))=RIGHT(CY130,LEN(CY130)-FIND("|",CY130)))*($D$19+$D$18))+SUM(($D$128:$D$131=LEFT(CY130,FIND("·",CY130)-1))*(LEFT(($E$128:$E$131),1)=MID(CY130,FIND("|",CY130)-1,1))*(RIGHT(($E$128:$E$131),LEN($E$128:$E$131)-FIND("|",$E$128:$E$131))=RIGHT(CY130,LEN(CY130)-FIND("|",CY130))))*($D$19+$D$18)+SUM((($G$128:$G$131)=LEFT(CY130,FIND("·",CY130)-1))*(LEFT(($H$128:$H$131),1)=MID(CY130,FIND("|",CY130)-1,1))*(RIGHT(($H$128:$H$131),LEN($H$128:$H$131)-FIND("|",$H$128:$H$131))&lt;&gt;RIGHT(CY130,LEN(CY130)-FIND("|",CY130))))*$D$18+SUM(($D$128:$D$131=LEFT(CY130,FIND("·",CY130)-1))*(LEFT(($E$128:$E$131),1)=MID(CY130,FIND("|",CY130)-1,1))*(RIGHT(($E$128:$E$131),LEN($E$128:$E$131)-FIND("|",$E$128:$E$131))&lt;&gt;RIGHT(CY130,LEN(CY130)-FIND("|",CY130))))*($D$18)+SUMIFS($D$17,$H$130,"&lt;&gt;0|-",$G130,LEFT(CY130,FIND("·",CY130)-1)),0)</f>
        <v>0</v>
      </c>
      <c r="DA130" s="74"/>
      <c r="DB130" s="141"/>
      <c r="DC130" s="133">
        <f t="array" ref="DC130">IFERROR(SUM(($G$128:$G$131=LEFT(DB130,FIND("·",DB130)-1))*(LEFT(($H$128:$H$131),1)=MID(DB130,FIND("|",DB130)-1,1))*(RIGHT(($H$128:$H$131),LEN($H$128:$H$131)-FIND("|",$H$128:$H$131))=RIGHT(DB130,LEN(DB130)-FIND("|",DB130)))*($D$19+$D$18))+SUM(($D$128:$D$131=LEFT(DB130,FIND("·",DB130)-1))*(LEFT(($E$128:$E$131),1)=MID(DB130,FIND("|",DB130)-1,1))*(RIGHT(($E$128:$E$131),LEN($E$128:$E$131)-FIND("|",$E$128:$E$131))=RIGHT(DB130,LEN(DB130)-FIND("|",DB130))))*($D$19+$D$18)+SUM((($G$128:$G$131)=LEFT(DB130,FIND("·",DB130)-1))*(LEFT(($H$128:$H$131),1)=MID(DB130,FIND("|",DB130)-1,1))*(RIGHT(($H$128:$H$131),LEN($H$128:$H$131)-FIND("|",$H$128:$H$131))&lt;&gt;RIGHT(DB130,LEN(DB130)-FIND("|",DB130))))*$D$18+SUM(($D$128:$D$131=LEFT(DB130,FIND("·",DB130)-1))*(LEFT(($E$128:$E$131),1)=MID(DB130,FIND("|",DB130)-1,1))*(RIGHT(($E$128:$E$131),LEN($E$128:$E$131)-FIND("|",$E$128:$E$131))&lt;&gt;RIGHT(DB130,LEN(DB130)-FIND("|",DB130))))*($D$18)+SUMIFS($D$17,$H$130,"&lt;&gt;0|-",$G130,LEFT(DB130,FIND("·",DB130)-1)),0)</f>
        <v>0</v>
      </c>
      <c r="DD130" s="74"/>
      <c r="DE130" s="141"/>
      <c r="DF130" s="133">
        <f t="array" ref="DF130">IFERROR(SUM(($G$128:$G$131=LEFT(DE130,FIND("·",DE130)-1))*(LEFT(($H$128:$H$131),1)=MID(DE130,FIND("|",DE130)-1,1))*(RIGHT(($H$128:$H$131),LEN($H$128:$H$131)-FIND("|",$H$128:$H$131))=RIGHT(DE130,LEN(DE130)-FIND("|",DE130)))*($D$19+$D$18))+SUM(($D$128:$D$131=LEFT(DE130,FIND("·",DE130)-1))*(LEFT(($E$128:$E$131),1)=MID(DE130,FIND("|",DE130)-1,1))*(RIGHT(($E$128:$E$131),LEN($E$128:$E$131)-FIND("|",$E$128:$E$131))=RIGHT(DE130,LEN(DE130)-FIND("|",DE130))))*($D$19+$D$18)+SUM((($G$128:$G$131)=LEFT(DE130,FIND("·",DE130)-1))*(LEFT(($H$128:$H$131),1)=MID(DE130,FIND("|",DE130)-1,1))*(RIGHT(($H$128:$H$131),LEN($H$128:$H$131)-FIND("|",$H$128:$H$131))&lt;&gt;RIGHT(DE130,LEN(DE130)-FIND("|",DE130))))*$D$18+SUM(($D$128:$D$131=LEFT(DE130,FIND("·",DE130)-1))*(LEFT(($E$128:$E$131),1)=MID(DE130,FIND("|",DE130)-1,1))*(RIGHT(($E$128:$E$131),LEN($E$128:$E$131)-FIND("|",$E$128:$E$131))&lt;&gt;RIGHT(DE130,LEN(DE130)-FIND("|",DE130))))*($D$18)+SUMIFS($D$17,$H$130,"&lt;&gt;0|-",$G130,LEFT(DE130,FIND("·",DE130)-1)),0)</f>
        <v>0</v>
      </c>
      <c r="DG130" s="74"/>
      <c r="DH130" s="141"/>
      <c r="DI130" s="133">
        <f t="array" ref="DI130">IFERROR(SUM(($G$128:$G$131=LEFT(DH130,FIND("·",DH130)-1))*(LEFT(($H$128:$H$131),1)=MID(DH130,FIND("|",DH130)-1,1))*(RIGHT(($H$128:$H$131),LEN($H$128:$H$131)-FIND("|",$H$128:$H$131))=RIGHT(DH130,LEN(DH130)-FIND("|",DH130)))*($D$19+$D$18))+SUM(($D$128:$D$131=LEFT(DH130,FIND("·",DH130)-1))*(LEFT(($E$128:$E$131),1)=MID(DH130,FIND("|",DH130)-1,1))*(RIGHT(($E$128:$E$131),LEN($E$128:$E$131)-FIND("|",$E$128:$E$131))=RIGHT(DH130,LEN(DH130)-FIND("|",DH130))))*($D$19+$D$18)+SUM((($G$128:$G$131)=LEFT(DH130,FIND("·",DH130)-1))*(LEFT(($H$128:$H$131),1)=MID(DH130,FIND("|",DH130)-1,1))*(RIGHT(($H$128:$H$131),LEN($H$128:$H$131)-FIND("|",$H$128:$H$131))&lt;&gt;RIGHT(DH130,LEN(DH130)-FIND("|",DH130))))*$D$18+SUM(($D$128:$D$131=LEFT(DH130,FIND("·",DH130)-1))*(LEFT(($E$128:$E$131),1)=MID(DH130,FIND("|",DH130)-1,1))*(RIGHT(($E$128:$E$131),LEN($E$128:$E$131)-FIND("|",$E$128:$E$131))&lt;&gt;RIGHT(DH130,LEN(DH130)-FIND("|",DH130))))*($D$18)+SUMIFS($D$17,$H$130,"&lt;&gt;0|-",$G130,LEFT(DH130,FIND("·",DH130)-1)),0)</f>
        <v>0</v>
      </c>
      <c r="DJ130" s="74"/>
      <c r="DK130" s="141"/>
      <c r="DL130" s="133">
        <f t="array" ref="DL130">IFERROR(SUM(($G$128:$G$131=LEFT(DK130,FIND("·",DK130)-1))*(LEFT(($H$128:$H$131),1)=MID(DK130,FIND("|",DK130)-1,1))*(RIGHT(($H$128:$H$131),LEN($H$128:$H$131)-FIND("|",$H$128:$H$131))=RIGHT(DK130,LEN(DK130)-FIND("|",DK130)))*($D$19+$D$18))+SUM(($D$128:$D$131=LEFT(DK130,FIND("·",DK130)-1))*(LEFT(($E$128:$E$131),1)=MID(DK130,FIND("|",DK130)-1,1))*(RIGHT(($E$128:$E$131),LEN($E$128:$E$131)-FIND("|",$E$128:$E$131))=RIGHT(DK130,LEN(DK130)-FIND("|",DK130))))*($D$19+$D$18)+SUM((($G$128:$G$131)=LEFT(DK130,FIND("·",DK130)-1))*(LEFT(($H$128:$H$131),1)=MID(DK130,FIND("|",DK130)-1,1))*(RIGHT(($H$128:$H$131),LEN($H$128:$H$131)-FIND("|",$H$128:$H$131))&lt;&gt;RIGHT(DK130,LEN(DK130)-FIND("|",DK130))))*$D$18+SUM(($D$128:$D$131=LEFT(DK130,FIND("·",DK130)-1))*(LEFT(($E$128:$E$131),1)=MID(DK130,FIND("|",DK130)-1,1))*(RIGHT(($E$128:$E$131),LEN($E$128:$E$131)-FIND("|",$E$128:$E$131))&lt;&gt;RIGHT(DK130,LEN(DK130)-FIND("|",DK130))))*($D$18)+SUMIFS($D$17,$H$130,"&lt;&gt;0|-",$G130,LEFT(DK130,FIND("·",DK130)-1)),0)</f>
        <v>0</v>
      </c>
      <c r="DM130" s="74"/>
      <c r="DN130" s="141"/>
      <c r="DO130" s="133">
        <f t="array" ref="DO130">IFERROR(SUM(($G$128:$G$131=LEFT(DN130,FIND("·",DN130)-1))*(LEFT(($H$128:$H$131),1)=MID(DN130,FIND("|",DN130)-1,1))*(RIGHT(($H$128:$H$131),LEN($H$128:$H$131)-FIND("|",$H$128:$H$131))=RIGHT(DN130,LEN(DN130)-FIND("|",DN130)))*($D$19+$D$18))+SUM(($D$128:$D$131=LEFT(DN130,FIND("·",DN130)-1))*(LEFT(($E$128:$E$131),1)=MID(DN130,FIND("|",DN130)-1,1))*(RIGHT(($E$128:$E$131),LEN($E$128:$E$131)-FIND("|",$E$128:$E$131))=RIGHT(DN130,LEN(DN130)-FIND("|",DN130))))*($D$19+$D$18)+SUM((($G$128:$G$131)=LEFT(DN130,FIND("·",DN130)-1))*(LEFT(($H$128:$H$131),1)=MID(DN130,FIND("|",DN130)-1,1))*(RIGHT(($H$128:$H$131),LEN($H$128:$H$131)-FIND("|",$H$128:$H$131))&lt;&gt;RIGHT(DN130,LEN(DN130)-FIND("|",DN130))))*$D$18+SUM(($D$128:$D$131=LEFT(DN130,FIND("·",DN130)-1))*(LEFT(($E$128:$E$131),1)=MID(DN130,FIND("|",DN130)-1,1))*(RIGHT(($E$128:$E$131),LEN($E$128:$E$131)-FIND("|",$E$128:$E$131))&lt;&gt;RIGHT(DN130,LEN(DN130)-FIND("|",DN130))))*($D$18)+SUMIFS($D$17,$H$130,"&lt;&gt;0|-",$G130,LEFT(DN130,FIND("·",DN130)-1)),0)</f>
        <v>0</v>
      </c>
      <c r="DP130" s="74"/>
      <c r="DQ130" s="141"/>
      <c r="DR130" s="133">
        <f t="array" ref="DR130">IFERROR(SUM(($G$128:$G$131=LEFT(DQ130,FIND("·",DQ130)-1))*(LEFT(($H$128:$H$131),1)=MID(DQ130,FIND("|",DQ130)-1,1))*(RIGHT(($H$128:$H$131),LEN($H$128:$H$131)-FIND("|",$H$128:$H$131))=RIGHT(DQ130,LEN(DQ130)-FIND("|",DQ130)))*($D$19+$D$18))+SUM(($D$128:$D$131=LEFT(DQ130,FIND("·",DQ130)-1))*(LEFT(($E$128:$E$131),1)=MID(DQ130,FIND("|",DQ130)-1,1))*(RIGHT(($E$128:$E$131),LEN($E$128:$E$131)-FIND("|",$E$128:$E$131))=RIGHT(DQ130,LEN(DQ130)-FIND("|",DQ130))))*($D$19+$D$18)+SUM((($G$128:$G$131)=LEFT(DQ130,FIND("·",DQ130)-1))*(LEFT(($H$128:$H$131),1)=MID(DQ130,FIND("|",DQ130)-1,1))*(RIGHT(($H$128:$H$131),LEN($H$128:$H$131)-FIND("|",$H$128:$H$131))&lt;&gt;RIGHT(DQ130,LEN(DQ130)-FIND("|",DQ130))))*$D$18+SUM(($D$128:$D$131=LEFT(DQ130,FIND("·",DQ130)-1))*(LEFT(($E$128:$E$131),1)=MID(DQ130,FIND("|",DQ130)-1,1))*(RIGHT(($E$128:$E$131),LEN($E$128:$E$131)-FIND("|",$E$128:$E$131))&lt;&gt;RIGHT(DQ130,LEN(DQ130)-FIND("|",DQ130))))*($D$18)+SUMIFS($D$17,$H$130,"&lt;&gt;0|-",$G130,LEFT(DQ130,FIND("·",DQ130)-1)),0)</f>
        <v>0</v>
      </c>
      <c r="DS130" s="74"/>
      <c r="DT130" s="141"/>
      <c r="DU130" s="133">
        <f t="array" ref="DU130">IFERROR(SUM(($G$128:$G$131=LEFT(DT130,FIND("·",DT130)-1))*(LEFT(($H$128:$H$131),1)=MID(DT130,FIND("|",DT130)-1,1))*(RIGHT(($H$128:$H$131),LEN($H$128:$H$131)-FIND("|",$H$128:$H$131))=RIGHT(DT130,LEN(DT130)-FIND("|",DT130)))*($D$19+$D$18))+SUM(($D$128:$D$131=LEFT(DT130,FIND("·",DT130)-1))*(LEFT(($E$128:$E$131),1)=MID(DT130,FIND("|",DT130)-1,1))*(RIGHT(($E$128:$E$131),LEN($E$128:$E$131)-FIND("|",$E$128:$E$131))=RIGHT(DT130,LEN(DT130)-FIND("|",DT130))))*($D$19+$D$18)+SUM((($G$128:$G$131)=LEFT(DT130,FIND("·",DT130)-1))*(LEFT(($H$128:$H$131),1)=MID(DT130,FIND("|",DT130)-1,1))*(RIGHT(($H$128:$H$131),LEN($H$128:$H$131)-FIND("|",$H$128:$H$131))&lt;&gt;RIGHT(DT130,LEN(DT130)-FIND("|",DT130))))*$D$18+SUM(($D$128:$D$131=LEFT(DT130,FIND("·",DT130)-1))*(LEFT(($E$128:$E$131),1)=MID(DT130,FIND("|",DT130)-1,1))*(RIGHT(($E$128:$E$131),LEN($E$128:$E$131)-FIND("|",$E$128:$E$131))&lt;&gt;RIGHT(DT130,LEN(DT130)-FIND("|",DT130))))*($D$18)+SUMIFS($D$17,$H$130,"&lt;&gt;0|-",$G130,LEFT(DT130,FIND("·",DT130)-1)),0)</f>
        <v>0</v>
      </c>
      <c r="DV130" s="74"/>
      <c r="DW130" s="141"/>
      <c r="DX130" s="133">
        <f t="array" ref="DX130">IFERROR(SUM(($G$128:$G$131=LEFT(DW130,FIND("·",DW130)-1))*(LEFT(($H$128:$H$131),1)=MID(DW130,FIND("|",DW130)-1,1))*(RIGHT(($H$128:$H$131),LEN($H$128:$H$131)-FIND("|",$H$128:$H$131))=RIGHT(DW130,LEN(DW130)-FIND("|",DW130)))*($D$19+$D$18))+SUM(($D$128:$D$131=LEFT(DW130,FIND("·",DW130)-1))*(LEFT(($E$128:$E$131),1)=MID(DW130,FIND("|",DW130)-1,1))*(RIGHT(($E$128:$E$131),LEN($E$128:$E$131)-FIND("|",$E$128:$E$131))=RIGHT(DW130,LEN(DW130)-FIND("|",DW130))))*($D$19+$D$18)+SUM((($G$128:$G$131)=LEFT(DW130,FIND("·",DW130)-1))*(LEFT(($H$128:$H$131),1)=MID(DW130,FIND("|",DW130)-1,1))*(RIGHT(($H$128:$H$131),LEN($H$128:$H$131)-FIND("|",$H$128:$H$131))&lt;&gt;RIGHT(DW130,LEN(DW130)-FIND("|",DW130))))*$D$18+SUM(($D$128:$D$131=LEFT(DW130,FIND("·",DW130)-1))*(LEFT(($E$128:$E$131),1)=MID(DW130,FIND("|",DW130)-1,1))*(RIGHT(($E$128:$E$131),LEN($E$128:$E$131)-FIND("|",$E$128:$E$131))&lt;&gt;RIGHT(DW130,LEN(DW130)-FIND("|",DW130))))*($D$18)+SUMIFS($D$17,$H$130,"&lt;&gt;0|-",$G130,LEFT(DW130,FIND("·",DW130)-1)),0)</f>
        <v>0</v>
      </c>
      <c r="DY130" s="74"/>
      <c r="DZ130" s="141"/>
      <c r="EA130" s="133">
        <f t="array" ref="EA130">IFERROR(SUM(($G$128:$G$131=LEFT(DZ130,FIND("·",DZ130)-1))*(LEFT(($H$128:$H$131),1)=MID(DZ130,FIND("|",DZ130)-1,1))*(RIGHT(($H$128:$H$131),LEN($H$128:$H$131)-FIND("|",$H$128:$H$131))=RIGHT(DZ130,LEN(DZ130)-FIND("|",DZ130)))*($D$19+$D$18))+SUM(($D$128:$D$131=LEFT(DZ130,FIND("·",DZ130)-1))*(LEFT(($E$128:$E$131),1)=MID(DZ130,FIND("|",DZ130)-1,1))*(RIGHT(($E$128:$E$131),LEN($E$128:$E$131)-FIND("|",$E$128:$E$131))=RIGHT(DZ130,LEN(DZ130)-FIND("|",DZ130))))*($D$19+$D$18)+SUM((($G$128:$G$131)=LEFT(DZ130,FIND("·",DZ130)-1))*(LEFT(($H$128:$H$131),1)=MID(DZ130,FIND("|",DZ130)-1,1))*(RIGHT(($H$128:$H$131),LEN($H$128:$H$131)-FIND("|",$H$128:$H$131))&lt;&gt;RIGHT(DZ130,LEN(DZ130)-FIND("|",DZ130))))*$D$18+SUM(($D$128:$D$131=LEFT(DZ130,FIND("·",DZ130)-1))*(LEFT(($E$128:$E$131),1)=MID(DZ130,FIND("|",DZ130)-1,1))*(RIGHT(($E$128:$E$131),LEN($E$128:$E$131)-FIND("|",$E$128:$E$131))&lt;&gt;RIGHT(DZ130,LEN(DZ130)-FIND("|",DZ130))))*($D$18)+SUMIFS($D$17,$H$130,"&lt;&gt;0|-",$G130,LEFT(DZ130,FIND("·",DZ130)-1)),0)</f>
        <v>0</v>
      </c>
      <c r="EB130" s="74"/>
      <c r="EC130" s="141"/>
      <c r="ED130" s="133">
        <f t="array" ref="ED130">IFERROR(SUM(($G$128:$G$131=LEFT(EC130,FIND("·",EC130)-1))*(LEFT(($H$128:$H$131),1)=MID(EC130,FIND("|",EC130)-1,1))*(RIGHT(($H$128:$H$131),LEN($H$128:$H$131)-FIND("|",$H$128:$H$131))=RIGHT(EC130,LEN(EC130)-FIND("|",EC130)))*($D$19+$D$18))+SUM(($D$128:$D$131=LEFT(EC130,FIND("·",EC130)-1))*(LEFT(($E$128:$E$131),1)=MID(EC130,FIND("|",EC130)-1,1))*(RIGHT(($E$128:$E$131),LEN($E$128:$E$131)-FIND("|",$E$128:$E$131))=RIGHT(EC130,LEN(EC130)-FIND("|",EC130))))*($D$19+$D$18)+SUM((($G$128:$G$131)=LEFT(EC130,FIND("·",EC130)-1))*(LEFT(($H$128:$H$131),1)=MID(EC130,FIND("|",EC130)-1,1))*(RIGHT(($H$128:$H$131),LEN($H$128:$H$131)-FIND("|",$H$128:$H$131))&lt;&gt;RIGHT(EC130,LEN(EC130)-FIND("|",EC130))))*$D$18+SUM(($D$128:$D$131=LEFT(EC130,FIND("·",EC130)-1))*(LEFT(($E$128:$E$131),1)=MID(EC130,FIND("|",EC130)-1,1))*(RIGHT(($E$128:$E$131),LEN($E$128:$E$131)-FIND("|",$E$128:$E$131))&lt;&gt;RIGHT(EC130,LEN(EC130)-FIND("|",EC130))))*($D$18)+SUMIFS($D$17,$H$130,"&lt;&gt;0|-",$G130,LEFT(EC130,FIND("·",EC130)-1)),0)</f>
        <v>0</v>
      </c>
      <c r="EE130" s="74"/>
      <c r="EF130" s="141"/>
      <c r="EG130" s="133">
        <f t="array" ref="EG130">IFERROR(SUM(($G$128:$G$131=LEFT(EF130,FIND("·",EF130)-1))*(LEFT(($H$128:$H$131),1)=MID(EF130,FIND("|",EF130)-1,1))*(RIGHT(($H$128:$H$131),LEN($H$128:$H$131)-FIND("|",$H$128:$H$131))=RIGHT(EF130,LEN(EF130)-FIND("|",EF130)))*($D$19+$D$18))+SUM(($D$128:$D$131=LEFT(EF130,FIND("·",EF130)-1))*(LEFT(($E$128:$E$131),1)=MID(EF130,FIND("|",EF130)-1,1))*(RIGHT(($E$128:$E$131),LEN($E$128:$E$131)-FIND("|",$E$128:$E$131))=RIGHT(EF130,LEN(EF130)-FIND("|",EF130))))*($D$19+$D$18)+SUM((($G$128:$G$131)=LEFT(EF130,FIND("·",EF130)-1))*(LEFT(($H$128:$H$131),1)=MID(EF130,FIND("|",EF130)-1,1))*(RIGHT(($H$128:$H$131),LEN($H$128:$H$131)-FIND("|",$H$128:$H$131))&lt;&gt;RIGHT(EF130,LEN(EF130)-FIND("|",EF130))))*$D$18+SUM(($D$128:$D$131=LEFT(EF130,FIND("·",EF130)-1))*(LEFT(($E$128:$E$131),1)=MID(EF130,FIND("|",EF130)-1,1))*(RIGHT(($E$128:$E$131),LEN($E$128:$E$131)-FIND("|",$E$128:$E$131))&lt;&gt;RIGHT(EF130,LEN(EF130)-FIND("|",EF130))))*($D$18)+SUMIFS($D$17,$H$130,"&lt;&gt;0|-",$G130,LEFT(EF130,FIND("·",EF130)-1)),0)</f>
        <v>0</v>
      </c>
      <c r="EH130" s="74"/>
      <c r="EI130" s="141"/>
      <c r="EJ130" s="133">
        <f t="array" ref="EJ130">IFERROR(SUM(($G$128:$G$131=LEFT(EI130,FIND("·",EI130)-1))*(LEFT(($H$128:$H$131),1)=MID(EI130,FIND("|",EI130)-1,1))*(RIGHT(($H$128:$H$131),LEN($H$128:$H$131)-FIND("|",$H$128:$H$131))=RIGHT(EI130,LEN(EI130)-FIND("|",EI130)))*($D$19+$D$18))+SUM(($D$128:$D$131=LEFT(EI130,FIND("·",EI130)-1))*(LEFT(($E$128:$E$131),1)=MID(EI130,FIND("|",EI130)-1,1))*(RIGHT(($E$128:$E$131),LEN($E$128:$E$131)-FIND("|",$E$128:$E$131))=RIGHT(EI130,LEN(EI130)-FIND("|",EI130))))*($D$19+$D$18)+SUM((($G$128:$G$131)=LEFT(EI130,FIND("·",EI130)-1))*(LEFT(($H$128:$H$131),1)=MID(EI130,FIND("|",EI130)-1,1))*(RIGHT(($H$128:$H$131),LEN($H$128:$H$131)-FIND("|",$H$128:$H$131))&lt;&gt;RIGHT(EI130,LEN(EI130)-FIND("|",EI130))))*$D$18+SUM(($D$128:$D$131=LEFT(EI130,FIND("·",EI130)-1))*(LEFT(($E$128:$E$131),1)=MID(EI130,FIND("|",EI130)-1,1))*(RIGHT(($E$128:$E$131),LEN($E$128:$E$131)-FIND("|",$E$128:$E$131))&lt;&gt;RIGHT(EI130,LEN(EI130)-FIND("|",EI130))))*($D$18)+SUMIFS($D$17,$H$130,"&lt;&gt;0|-",$G130,LEFT(EI130,FIND("·",EI130)-1)),0)</f>
        <v>0</v>
      </c>
      <c r="EK130" s="74"/>
      <c r="EL130" s="141"/>
      <c r="EM130" s="133">
        <f t="array" ref="EM130">IFERROR(SUM(($G$128:$G$131=LEFT(EL130,FIND("·",EL130)-1))*(LEFT(($H$128:$H$131),1)=MID(EL130,FIND("|",EL130)-1,1))*(RIGHT(($H$128:$H$131),LEN($H$128:$H$131)-FIND("|",$H$128:$H$131))=RIGHT(EL130,LEN(EL130)-FIND("|",EL130)))*($D$19+$D$18))+SUM(($D$128:$D$131=LEFT(EL130,FIND("·",EL130)-1))*(LEFT(($E$128:$E$131),1)=MID(EL130,FIND("|",EL130)-1,1))*(RIGHT(($E$128:$E$131),LEN($E$128:$E$131)-FIND("|",$E$128:$E$131))=RIGHT(EL130,LEN(EL130)-FIND("|",EL130))))*($D$19+$D$18)+SUM((($G$128:$G$131)=LEFT(EL130,FIND("·",EL130)-1))*(LEFT(($H$128:$H$131),1)=MID(EL130,FIND("|",EL130)-1,1))*(RIGHT(($H$128:$H$131),LEN($H$128:$H$131)-FIND("|",$H$128:$H$131))&lt;&gt;RIGHT(EL130,LEN(EL130)-FIND("|",EL130))))*$D$18+SUM(($D$128:$D$131=LEFT(EL130,FIND("·",EL130)-1))*(LEFT(($E$128:$E$131),1)=MID(EL130,FIND("|",EL130)-1,1))*(RIGHT(($E$128:$E$131),LEN($E$128:$E$131)-FIND("|",$E$128:$E$131))&lt;&gt;RIGHT(EL130,LEN(EL130)-FIND("|",EL130))))*($D$18)+SUMIFS($D$17,$H$130,"&lt;&gt;0|-",$G130,LEFT(EL130,FIND("·",EL130)-1)),0)</f>
        <v>0</v>
      </c>
      <c r="EN130" s="74"/>
      <c r="EO130" s="141"/>
      <c r="EP130" s="133">
        <f t="array" ref="EP130">IFERROR(SUM(($G$128:$G$131=LEFT(EO130,FIND("·",EO130)-1))*(LEFT(($H$128:$H$131),1)=MID(EO130,FIND("|",EO130)-1,1))*(RIGHT(($H$128:$H$131),LEN($H$128:$H$131)-FIND("|",$H$128:$H$131))=RIGHT(EO130,LEN(EO130)-FIND("|",EO130)))*($D$19+$D$18))+SUM(($D$128:$D$131=LEFT(EO130,FIND("·",EO130)-1))*(LEFT(($E$128:$E$131),1)=MID(EO130,FIND("|",EO130)-1,1))*(RIGHT(($E$128:$E$131),LEN($E$128:$E$131)-FIND("|",$E$128:$E$131))=RIGHT(EO130,LEN(EO130)-FIND("|",EO130))))*($D$19+$D$18)+SUM((($G$128:$G$131)=LEFT(EO130,FIND("·",EO130)-1))*(LEFT(($H$128:$H$131),1)=MID(EO130,FIND("|",EO130)-1,1))*(RIGHT(($H$128:$H$131),LEN($H$128:$H$131)-FIND("|",$H$128:$H$131))&lt;&gt;RIGHT(EO130,LEN(EO130)-FIND("|",EO130))))*$D$18+SUM(($D$128:$D$131=LEFT(EO130,FIND("·",EO130)-1))*(LEFT(($E$128:$E$131),1)=MID(EO130,FIND("|",EO130)-1,1))*(RIGHT(($E$128:$E$131),LEN($E$128:$E$131)-FIND("|",$E$128:$E$131))&lt;&gt;RIGHT(EO130,LEN(EO130)-FIND("|",EO130))))*($D$18)+SUMIFS($D$17,$H$130,"&lt;&gt;0|-",$G130,LEFT(EO130,FIND("·",EO130)-1)),0)</f>
        <v>0</v>
      </c>
      <c r="EQ130" s="74"/>
      <c r="ER130" s="141"/>
      <c r="ES130" s="133">
        <f t="array" ref="ES130">IFERROR(SUM(($G$128:$G$131=LEFT(ER130,FIND("·",ER130)-1))*(LEFT(($H$128:$H$131),1)=MID(ER130,FIND("|",ER130)-1,1))*(RIGHT(($H$128:$H$131),LEN($H$128:$H$131)-FIND("|",$H$128:$H$131))=RIGHT(ER130,LEN(ER130)-FIND("|",ER130)))*($D$19+$D$18))+SUM(($D$128:$D$131=LEFT(ER130,FIND("·",ER130)-1))*(LEFT(($E$128:$E$131),1)=MID(ER130,FIND("|",ER130)-1,1))*(RIGHT(($E$128:$E$131),LEN($E$128:$E$131)-FIND("|",$E$128:$E$131))=RIGHT(ER130,LEN(ER130)-FIND("|",ER130))))*($D$19+$D$18)+SUM((($G$128:$G$131)=LEFT(ER130,FIND("·",ER130)-1))*(LEFT(($H$128:$H$131),1)=MID(ER130,FIND("|",ER130)-1,1))*(RIGHT(($H$128:$H$131),LEN($H$128:$H$131)-FIND("|",$H$128:$H$131))&lt;&gt;RIGHT(ER130,LEN(ER130)-FIND("|",ER130))))*$D$18+SUM(($D$128:$D$131=LEFT(ER130,FIND("·",ER130)-1))*(LEFT(($E$128:$E$131),1)=MID(ER130,FIND("|",ER130)-1,1))*(RIGHT(($E$128:$E$131),LEN($E$128:$E$131)-FIND("|",$E$128:$E$131))&lt;&gt;RIGHT(ER130,LEN(ER130)-FIND("|",ER130))))*($D$18)+SUMIFS($D$17,$H$130,"&lt;&gt;0|-",$G130,LEFT(ER130,FIND("·",ER130)-1)),0)</f>
        <v>0</v>
      </c>
      <c r="ET130" s="74"/>
      <c r="EU130" s="141"/>
      <c r="EV130" s="133">
        <f t="array" ref="EV130">IFERROR(SUM(($G$128:$G$131=LEFT(EU130,FIND("·",EU130)-1))*(LEFT(($H$128:$H$131),1)=MID(EU130,FIND("|",EU130)-1,1))*(RIGHT(($H$128:$H$131),LEN($H$128:$H$131)-FIND("|",$H$128:$H$131))=RIGHT(EU130,LEN(EU130)-FIND("|",EU130)))*($D$19+$D$18))+SUM(($D$128:$D$131=LEFT(EU130,FIND("·",EU130)-1))*(LEFT(($E$128:$E$131),1)=MID(EU130,FIND("|",EU130)-1,1))*(RIGHT(($E$128:$E$131),LEN($E$128:$E$131)-FIND("|",$E$128:$E$131))=RIGHT(EU130,LEN(EU130)-FIND("|",EU130))))*($D$19+$D$18)+SUM((($G$128:$G$131)=LEFT(EU130,FIND("·",EU130)-1))*(LEFT(($H$128:$H$131),1)=MID(EU130,FIND("|",EU130)-1,1))*(RIGHT(($H$128:$H$131),LEN($H$128:$H$131)-FIND("|",$H$128:$H$131))&lt;&gt;RIGHT(EU130,LEN(EU130)-FIND("|",EU130))))*$D$18+SUM(($D$128:$D$131=LEFT(EU130,FIND("·",EU130)-1))*(LEFT(($E$128:$E$131),1)=MID(EU130,FIND("|",EU130)-1,1))*(RIGHT(($E$128:$E$131),LEN($E$128:$E$131)-FIND("|",$E$128:$E$131))&lt;&gt;RIGHT(EU130,LEN(EU130)-FIND("|",EU130))))*($D$18)+SUMIFS($D$17,$H$130,"&lt;&gt;0|-",$G130,LEFT(EU130,FIND("·",EU130)-1)),0)</f>
        <v>0</v>
      </c>
      <c r="EW130" s="74"/>
      <c r="EX130" s="141"/>
      <c r="EY130" s="133">
        <f t="array" ref="EY130">IFERROR(SUM(($G$128:$G$131=LEFT(EX130,FIND("·",EX130)-1))*(LEFT(($H$128:$H$131),1)=MID(EX130,FIND("|",EX130)-1,1))*(RIGHT(($H$128:$H$131),LEN($H$128:$H$131)-FIND("|",$H$128:$H$131))=RIGHT(EX130,LEN(EX130)-FIND("|",EX130)))*($D$19+$D$18))+SUM(($D$128:$D$131=LEFT(EX130,FIND("·",EX130)-1))*(LEFT(($E$128:$E$131),1)=MID(EX130,FIND("|",EX130)-1,1))*(RIGHT(($E$128:$E$131),LEN($E$128:$E$131)-FIND("|",$E$128:$E$131))=RIGHT(EX130,LEN(EX130)-FIND("|",EX130))))*($D$19+$D$18)+SUM((($G$128:$G$131)=LEFT(EX130,FIND("·",EX130)-1))*(LEFT(($H$128:$H$131),1)=MID(EX130,FIND("|",EX130)-1,1))*(RIGHT(($H$128:$H$131),LEN($H$128:$H$131)-FIND("|",$H$128:$H$131))&lt;&gt;RIGHT(EX130,LEN(EX130)-FIND("|",EX130))))*$D$18+SUM(($D$128:$D$131=LEFT(EX130,FIND("·",EX130)-1))*(LEFT(($E$128:$E$131),1)=MID(EX130,FIND("|",EX130)-1,1))*(RIGHT(($E$128:$E$131),LEN($E$128:$E$131)-FIND("|",$E$128:$E$131))&lt;&gt;RIGHT(EX130,LEN(EX130)-FIND("|",EX130))))*($D$18)+SUMIFS($D$17,$H$130,"&lt;&gt;0|-",$G130,LEFT(EX130,FIND("·",EX130)-1)),0)</f>
        <v>0</v>
      </c>
      <c r="EZ130" s="74"/>
      <c r="FA130" s="141"/>
      <c r="FB130" s="133">
        <f t="array" ref="FB130">IFERROR(SUM(($G$128:$G$131=LEFT(FA130,FIND("·",FA130)-1))*(LEFT(($H$128:$H$131),1)=MID(FA130,FIND("|",FA130)-1,1))*(RIGHT(($H$128:$H$131),LEN($H$128:$H$131)-FIND("|",$H$128:$H$131))=RIGHT(FA130,LEN(FA130)-FIND("|",FA130)))*($D$19+$D$18))+SUM(($D$128:$D$131=LEFT(FA130,FIND("·",FA130)-1))*(LEFT(($E$128:$E$131),1)=MID(FA130,FIND("|",FA130)-1,1))*(RIGHT(($E$128:$E$131),LEN($E$128:$E$131)-FIND("|",$E$128:$E$131))=RIGHT(FA130,LEN(FA130)-FIND("|",FA130))))*($D$19+$D$18)+SUM((($G$128:$G$131)=LEFT(FA130,FIND("·",FA130)-1))*(LEFT(($H$128:$H$131),1)=MID(FA130,FIND("|",FA130)-1,1))*(RIGHT(($H$128:$H$131),LEN($H$128:$H$131)-FIND("|",$H$128:$H$131))&lt;&gt;RIGHT(FA130,LEN(FA130)-FIND("|",FA130))))*$D$18+SUM(($D$128:$D$131=LEFT(FA130,FIND("·",FA130)-1))*(LEFT(($E$128:$E$131),1)=MID(FA130,FIND("|",FA130)-1,1))*(RIGHT(($E$128:$E$131),LEN($E$128:$E$131)-FIND("|",$E$128:$E$131))&lt;&gt;RIGHT(FA130,LEN(FA130)-FIND("|",FA130))))*($D$18)+SUMIFS($D$17,$H$130,"&lt;&gt;0|-",$G130,LEFT(FA130,FIND("·",FA130)-1)),0)</f>
        <v>0</v>
      </c>
      <c r="FC130" s="74"/>
    </row>
    <row r="131" spans="2:159" s="73" customFormat="1" ht="15" customHeight="1" x14ac:dyDescent="0.3">
      <c r="B131" s="157"/>
      <c r="C131" s="157"/>
      <c r="D131" s="75" t="str">
        <f>CONCATENATE(Resultados!K77,"-",Resultados!F77)</f>
        <v>W56-W55</v>
      </c>
      <c r="E131" s="75" t="str">
        <f>CONCATENATE(IF(Resultados!H77&gt;Resultados!I77,2,IF(Resultados!H77&lt;Resultados!I77,1,IF(AND(Resultados!H77=Resultados!I77,Resultados!H77&lt;&gt;"",Resultados!I77&lt;&gt;""),"X",0))),"|",Resultados!I77,"-",Resultados!H77)</f>
        <v>0|-</v>
      </c>
      <c r="F131" s="627"/>
      <c r="G131" s="170" t="str">
        <f>CONCATENATE(Resultados!F77,"-",Resultados!K77)</f>
        <v>W55-W56</v>
      </c>
      <c r="H131" s="178" t="str">
        <f>CONCATENATE(IF(Resultados!H77&gt;Resultados!I77,1,IF(Resultados!H77&lt;Resultados!I77,2,IF(AND(Resultados!H77=Resultados!I77,Resultados!H77&lt;&gt;"",Resultados!I77&lt;&gt;""),"X",0))),"|",Resultados!H77,"-",Resultados!I77)</f>
        <v>0|-</v>
      </c>
      <c r="J131" s="146"/>
      <c r="K131" s="145">
        <f t="array" ref="K131">IFERROR(SUM(($G$128:$G$131=LEFT(J131,FIND("·",J131)-1))*(LEFT(($H$128:$H$131),1)=MID(J131,FIND("|",J131)-1,1))*(RIGHT(($H$128:$H$131),LEN($H$128:$H$131)-FIND("|",$H$128:$H$131))=RIGHT(J131,LEN(J131)-FIND("|",J131)))*($D$19+$D$18))+SUM(($D$128:$D$131=LEFT(J131,FIND("·",J131)-1))*(LEFT(($E$128:$E$131),1)=MID(J131,FIND("|",J131)-1,1))*(RIGHT(($E$128:$E$131),LEN($E$128:$E$131)-FIND("|",$E$128:$E$131))=RIGHT(J131,LEN(J131)-FIND("|",J131))))*($D$19+$D$18)+SUM((($G$128:$G$131)=LEFT(J131,FIND("·",J131)-1))*(LEFT(($H$128:$H$131),1)=MID(J131,FIND("|",J131)-1,1))*(RIGHT(($H$128:$H$131),LEN($H$128:$H$131)-FIND("|",$H$128:$H$131))&lt;&gt;RIGHT(J131,LEN(J131)-FIND("|",J131))))*$D$18+SUM(($D$128:$D$131=LEFT(J131,FIND("·",J131)-1))*(LEFT(($E$128:$E$131),1)=MID(J131,FIND("|",J131)-1,1))*(RIGHT(($E$128:$E$131),LEN($E$128:$E$131)-FIND("|",$E$128:$E$131))&lt;&gt;RIGHT(J131,LEN(J131)-FIND("|",J131))))*($D$18)+SUMIFS($D$17,$H$131,"&lt;&gt;0|-",$G131,LEFT(J131,FIND("·",J131)-1)),0)</f>
        <v>0</v>
      </c>
      <c r="L131" s="74"/>
      <c r="M131" s="141"/>
      <c r="N131" s="133">
        <f t="array" ref="N131">IFERROR(SUM(($G$128:$G$131=LEFT(M131,FIND("·",M131)-1))*(LEFT(($H$128:$H$131),1)=MID(M131,FIND("|",M131)-1,1))*(RIGHT(($H$128:$H$131),LEN($H$128:$H$131)-FIND("|",$H$128:$H$131))=RIGHT(M131,LEN(M131)-FIND("|",M131)))*($D$19+$D$18))+SUM(($D$128:$D$131=LEFT(M131,FIND("·",M131)-1))*(LEFT(($E$128:$E$131),1)=MID(M131,FIND("|",M131)-1,1))*(RIGHT(($E$128:$E$131),LEN($E$128:$E$131)-FIND("|",$E$128:$E$131))=RIGHT(M131,LEN(M131)-FIND("|",M131))))*($D$19+$D$18)+SUM((($G$128:$G$131)=LEFT(M131,FIND("·",M131)-1))*(LEFT(($H$128:$H$131),1)=MID(M131,FIND("|",M131)-1,1))*(RIGHT(($H$128:$H$131),LEN($H$128:$H$131)-FIND("|",$H$128:$H$131))&lt;&gt;RIGHT(M131,LEN(M131)-FIND("|",M131))))*$D$18+SUM(($D$128:$D$131=LEFT(M131,FIND("·",M131)-1))*(LEFT(($E$128:$E$131),1)=MID(M131,FIND("|",M131)-1,1))*(RIGHT(($E$128:$E$131),LEN($E$128:$E$131)-FIND("|",$E$128:$E$131))&lt;&gt;RIGHT(M131,LEN(M131)-FIND("|",M131))))*($D$18)+SUMIFS($D$17,$H$131,"&lt;&gt;0|-",$G131,LEFT(M131,FIND("·",M131)-1)),0)</f>
        <v>0</v>
      </c>
      <c r="O131" s="74"/>
      <c r="P131" s="141"/>
      <c r="Q131" s="133">
        <f t="array" ref="Q131">IFERROR(SUM(($G$128:$G$131=LEFT(P131,FIND("·",P131)-1))*(LEFT(($H$128:$H$131),1)=MID(P131,FIND("|",P131)-1,1))*(RIGHT(($H$128:$H$131),LEN($H$128:$H$131)-FIND("|",$H$128:$H$131))=RIGHT(P131,LEN(P131)-FIND("|",P131)))*($D$19+$D$18))+SUM(($D$128:$D$131=LEFT(P131,FIND("·",P131)-1))*(LEFT(($E$128:$E$131),1)=MID(P131,FIND("|",P131)-1,1))*(RIGHT(($E$128:$E$131),LEN($E$128:$E$131)-FIND("|",$E$128:$E$131))=RIGHT(P131,LEN(P131)-FIND("|",P131))))*($D$19+$D$18)+SUM((($G$128:$G$131)=LEFT(P131,FIND("·",P131)-1))*(LEFT(($H$128:$H$131),1)=MID(P131,FIND("|",P131)-1,1))*(RIGHT(($H$128:$H$131),LEN($H$128:$H$131)-FIND("|",$H$128:$H$131))&lt;&gt;RIGHT(P131,LEN(P131)-FIND("|",P131))))*$D$18+SUM(($D$128:$D$131=LEFT(P131,FIND("·",P131)-1))*(LEFT(($E$128:$E$131),1)=MID(P131,FIND("|",P131)-1,1))*(RIGHT(($E$128:$E$131),LEN($E$128:$E$131)-FIND("|",$E$128:$E$131))&lt;&gt;RIGHT(P131,LEN(P131)-FIND("|",P131))))*($D$18)+SUMIFS($D$17,$H$131,"&lt;&gt;0|-",$G131,LEFT(P131,FIND("·",P131)-1)),0)</f>
        <v>0</v>
      </c>
      <c r="R131" s="74"/>
      <c r="S131" s="141"/>
      <c r="T131" s="133">
        <f t="array" ref="T131">IFERROR(SUM(($G$128:$G$131=LEFT(S131,FIND("·",S131)-1))*(LEFT(($H$128:$H$131),1)=MID(S131,FIND("|",S131)-1,1))*(RIGHT(($H$128:$H$131),LEN($H$128:$H$131)-FIND("|",$H$128:$H$131))=RIGHT(S131,LEN(S131)-FIND("|",S131)))*($D$19+$D$18))+SUM(($D$128:$D$131=LEFT(S131,FIND("·",S131)-1))*(LEFT(($E$128:$E$131),1)=MID(S131,FIND("|",S131)-1,1))*(RIGHT(($E$128:$E$131),LEN($E$128:$E$131)-FIND("|",$E$128:$E$131))=RIGHT(S131,LEN(S131)-FIND("|",S131))))*($D$19+$D$18)+SUM((($G$128:$G$131)=LEFT(S131,FIND("·",S131)-1))*(LEFT(($H$128:$H$131),1)=MID(S131,FIND("|",S131)-1,1))*(RIGHT(($H$128:$H$131),LEN($H$128:$H$131)-FIND("|",$H$128:$H$131))&lt;&gt;RIGHT(S131,LEN(S131)-FIND("|",S131))))*$D$18+SUM(($D$128:$D$131=LEFT(S131,FIND("·",S131)-1))*(LEFT(($E$128:$E$131),1)=MID(S131,FIND("|",S131)-1,1))*(RIGHT(($E$128:$E$131),LEN($E$128:$E$131)-FIND("|",$E$128:$E$131))&lt;&gt;RIGHT(S131,LEN(S131)-FIND("|",S131))))*($D$18)+SUMIFS($D$17,$H$131,"&lt;&gt;0|-",$G131,LEFT(S131,FIND("·",S131)-1)),0)</f>
        <v>0</v>
      </c>
      <c r="U131" s="74"/>
      <c r="V131" s="141"/>
      <c r="W131" s="133">
        <f t="array" ref="W131">IFERROR(SUM(($G$128:$G$131=LEFT(V131,FIND("·",V131)-1))*(LEFT(($H$128:$H$131),1)=MID(V131,FIND("|",V131)-1,1))*(RIGHT(($H$128:$H$131),LEN($H$128:$H$131)-FIND("|",$H$128:$H$131))=RIGHT(V131,LEN(V131)-FIND("|",V131)))*($D$19+$D$18))+SUM(($D$128:$D$131=LEFT(V131,FIND("·",V131)-1))*(LEFT(($E$128:$E$131),1)=MID(V131,FIND("|",V131)-1,1))*(RIGHT(($E$128:$E$131),LEN($E$128:$E$131)-FIND("|",$E$128:$E$131))=RIGHT(V131,LEN(V131)-FIND("|",V131))))*($D$19+$D$18)+SUM((($G$128:$G$131)=LEFT(V131,FIND("·",V131)-1))*(LEFT(($H$128:$H$131),1)=MID(V131,FIND("|",V131)-1,1))*(RIGHT(($H$128:$H$131),LEN($H$128:$H$131)-FIND("|",$H$128:$H$131))&lt;&gt;RIGHT(V131,LEN(V131)-FIND("|",V131))))*$D$18+SUM(($D$128:$D$131=LEFT(V131,FIND("·",V131)-1))*(LEFT(($E$128:$E$131),1)=MID(V131,FIND("|",V131)-1,1))*(RIGHT(($E$128:$E$131),LEN($E$128:$E$131)-FIND("|",$E$128:$E$131))&lt;&gt;RIGHT(V131,LEN(V131)-FIND("|",V131))))*($D$18)+SUMIFS($D$17,$H$131,"&lt;&gt;0|-",$G131,LEFT(V131,FIND("·",V131)-1)),0)</f>
        <v>0</v>
      </c>
      <c r="X131" s="74"/>
      <c r="Y131" s="141"/>
      <c r="Z131" s="133">
        <f t="array" ref="Z131">IFERROR(SUM(($G$128:$G$131=LEFT(Y131,FIND("·",Y131)-1))*(LEFT(($H$128:$H$131),1)=MID(Y131,FIND("|",Y131)-1,1))*(RIGHT(($H$128:$H$131),LEN($H$128:$H$131)-FIND("|",$H$128:$H$131))=RIGHT(Y131,LEN(Y131)-FIND("|",Y131)))*($D$19+$D$18))+SUM(($D$128:$D$131=LEFT(Y131,FIND("·",Y131)-1))*(LEFT(($E$128:$E$131),1)=MID(Y131,FIND("|",Y131)-1,1))*(RIGHT(($E$128:$E$131),LEN($E$128:$E$131)-FIND("|",$E$128:$E$131))=RIGHT(Y131,LEN(Y131)-FIND("|",Y131))))*($D$19+$D$18)+SUM((($G$128:$G$131)=LEFT(Y131,FIND("·",Y131)-1))*(LEFT(($H$128:$H$131),1)=MID(Y131,FIND("|",Y131)-1,1))*(RIGHT(($H$128:$H$131),LEN($H$128:$H$131)-FIND("|",$H$128:$H$131))&lt;&gt;RIGHT(Y131,LEN(Y131)-FIND("|",Y131))))*$D$18+SUM(($D$128:$D$131=LEFT(Y131,FIND("·",Y131)-1))*(LEFT(($E$128:$E$131),1)=MID(Y131,FIND("|",Y131)-1,1))*(RIGHT(($E$128:$E$131),LEN($E$128:$E$131)-FIND("|",$E$128:$E$131))&lt;&gt;RIGHT(Y131,LEN(Y131)-FIND("|",Y131))))*($D$18)+SUMIFS($D$17,$H$131,"&lt;&gt;0|-",$G131,LEFT(Y131,FIND("·",Y131)-1)),0)</f>
        <v>0</v>
      </c>
      <c r="AA131" s="74"/>
      <c r="AB131" s="141"/>
      <c r="AC131" s="133">
        <f t="array" ref="AC131">IFERROR(SUM(($G$128:$G$131=LEFT(AB131,FIND("·",AB131)-1))*(LEFT(($H$128:$H$131),1)=MID(AB131,FIND("|",AB131)-1,1))*(RIGHT(($H$128:$H$131),LEN($H$128:$H$131)-FIND("|",$H$128:$H$131))=RIGHT(AB131,LEN(AB131)-FIND("|",AB131)))*($D$19+$D$18))+SUM(($D$128:$D$131=LEFT(AB131,FIND("·",AB131)-1))*(LEFT(($E$128:$E$131),1)=MID(AB131,FIND("|",AB131)-1,1))*(RIGHT(($E$128:$E$131),LEN($E$128:$E$131)-FIND("|",$E$128:$E$131))=RIGHT(AB131,LEN(AB131)-FIND("|",AB131))))*($D$19+$D$18)+SUM((($G$128:$G$131)=LEFT(AB131,FIND("·",AB131)-1))*(LEFT(($H$128:$H$131),1)=MID(AB131,FIND("|",AB131)-1,1))*(RIGHT(($H$128:$H$131),LEN($H$128:$H$131)-FIND("|",$H$128:$H$131))&lt;&gt;RIGHT(AB131,LEN(AB131)-FIND("|",AB131))))*$D$18+SUM(($D$128:$D$131=LEFT(AB131,FIND("·",AB131)-1))*(LEFT(($E$128:$E$131),1)=MID(AB131,FIND("|",AB131)-1,1))*(RIGHT(($E$128:$E$131),LEN($E$128:$E$131)-FIND("|",$E$128:$E$131))&lt;&gt;RIGHT(AB131,LEN(AB131)-FIND("|",AB131))))*($D$18)+SUMIFS($D$17,$H$131,"&lt;&gt;0|-",$G131,LEFT(AB131,FIND("·",AB131)-1)),0)</f>
        <v>0</v>
      </c>
      <c r="AD131" s="74"/>
      <c r="AE131" s="141"/>
      <c r="AF131" s="133">
        <f t="array" ref="AF131">IFERROR(SUM(($G$128:$G$131=LEFT(AE131,FIND("·",AE131)-1))*(LEFT(($H$128:$H$131),1)=MID(AE131,FIND("|",AE131)-1,1))*(RIGHT(($H$128:$H$131),LEN($H$128:$H$131)-FIND("|",$H$128:$H$131))=RIGHT(AE131,LEN(AE131)-FIND("|",AE131)))*($D$19+$D$18))+SUM(($D$128:$D$131=LEFT(AE131,FIND("·",AE131)-1))*(LEFT(($E$128:$E$131),1)=MID(AE131,FIND("|",AE131)-1,1))*(RIGHT(($E$128:$E$131),LEN($E$128:$E$131)-FIND("|",$E$128:$E$131))=RIGHT(AE131,LEN(AE131)-FIND("|",AE131))))*($D$19+$D$18)+SUM((($G$128:$G$131)=LEFT(AE131,FIND("·",AE131)-1))*(LEFT(($H$128:$H$131),1)=MID(AE131,FIND("|",AE131)-1,1))*(RIGHT(($H$128:$H$131),LEN($H$128:$H$131)-FIND("|",$H$128:$H$131))&lt;&gt;RIGHT(AE131,LEN(AE131)-FIND("|",AE131))))*$D$18+SUM(($D$128:$D$131=LEFT(AE131,FIND("·",AE131)-1))*(LEFT(($E$128:$E$131),1)=MID(AE131,FIND("|",AE131)-1,1))*(RIGHT(($E$128:$E$131),LEN($E$128:$E$131)-FIND("|",$E$128:$E$131))&lt;&gt;RIGHT(AE131,LEN(AE131)-FIND("|",AE131))))*($D$18)+SUMIFS($D$17,$H$131,"&lt;&gt;0|-",$G131,LEFT(AE131,FIND("·",AE131)-1)),0)</f>
        <v>0</v>
      </c>
      <c r="AG131" s="74"/>
      <c r="AH131" s="141"/>
      <c r="AI131" s="133">
        <f t="array" ref="AI131">IFERROR(SUM(($G$128:$G$131=LEFT(AH131,FIND("·",AH131)-1))*(LEFT(($H$128:$H$131),1)=MID(AH131,FIND("|",AH131)-1,1))*(RIGHT(($H$128:$H$131),LEN($H$128:$H$131)-FIND("|",$H$128:$H$131))=RIGHT(AH131,LEN(AH131)-FIND("|",AH131)))*($D$19+$D$18))+SUM(($D$128:$D$131=LEFT(AH131,FIND("·",AH131)-1))*(LEFT(($E$128:$E$131),1)=MID(AH131,FIND("|",AH131)-1,1))*(RIGHT(($E$128:$E$131),LEN($E$128:$E$131)-FIND("|",$E$128:$E$131))=RIGHT(AH131,LEN(AH131)-FIND("|",AH131))))*($D$19+$D$18)+SUM((($G$128:$G$131)=LEFT(AH131,FIND("·",AH131)-1))*(LEFT(($H$128:$H$131),1)=MID(AH131,FIND("|",AH131)-1,1))*(RIGHT(($H$128:$H$131),LEN($H$128:$H$131)-FIND("|",$H$128:$H$131))&lt;&gt;RIGHT(AH131,LEN(AH131)-FIND("|",AH131))))*$D$18+SUM(($D$128:$D$131=LEFT(AH131,FIND("·",AH131)-1))*(LEFT(($E$128:$E$131),1)=MID(AH131,FIND("|",AH131)-1,1))*(RIGHT(($E$128:$E$131),LEN($E$128:$E$131)-FIND("|",$E$128:$E$131))&lt;&gt;RIGHT(AH131,LEN(AH131)-FIND("|",AH131))))*($D$18)+SUMIFS($D$17,$H$131,"&lt;&gt;0|-",$G131,LEFT(AH131,FIND("·",AH131)-1)),0)</f>
        <v>0</v>
      </c>
      <c r="AJ131" s="74"/>
      <c r="AK131" s="141"/>
      <c r="AL131" s="133">
        <f t="array" ref="AL131">IFERROR(SUM(($G$128:$G$131=LEFT(AK131,FIND("·",AK131)-1))*(LEFT(($H$128:$H$131),1)=MID(AK131,FIND("|",AK131)-1,1))*(RIGHT(($H$128:$H$131),LEN($H$128:$H$131)-FIND("|",$H$128:$H$131))=RIGHT(AK131,LEN(AK131)-FIND("|",AK131)))*($D$19+$D$18))+SUM(($D$128:$D$131=LEFT(AK131,FIND("·",AK131)-1))*(LEFT(($E$128:$E$131),1)=MID(AK131,FIND("|",AK131)-1,1))*(RIGHT(($E$128:$E$131),LEN($E$128:$E$131)-FIND("|",$E$128:$E$131))=RIGHT(AK131,LEN(AK131)-FIND("|",AK131))))*($D$19+$D$18)+SUM((($G$128:$G$131)=LEFT(AK131,FIND("·",AK131)-1))*(LEFT(($H$128:$H$131),1)=MID(AK131,FIND("|",AK131)-1,1))*(RIGHT(($H$128:$H$131),LEN($H$128:$H$131)-FIND("|",$H$128:$H$131))&lt;&gt;RIGHT(AK131,LEN(AK131)-FIND("|",AK131))))*$D$18+SUM(($D$128:$D$131=LEFT(AK131,FIND("·",AK131)-1))*(LEFT(($E$128:$E$131),1)=MID(AK131,FIND("|",AK131)-1,1))*(RIGHT(($E$128:$E$131),LEN($E$128:$E$131)-FIND("|",$E$128:$E$131))&lt;&gt;RIGHT(AK131,LEN(AK131)-FIND("|",AK131))))*($D$18)+SUMIFS($D$17,$H$131,"&lt;&gt;0|-",$G131,LEFT(AK131,FIND("·",AK131)-1)),0)</f>
        <v>0</v>
      </c>
      <c r="AM131" s="74"/>
      <c r="AN131" s="141"/>
      <c r="AO131" s="133">
        <f t="array" ref="AO131">IFERROR(SUM(($G$128:$G$131=LEFT(AN131,FIND("·",AN131)-1))*(LEFT(($H$128:$H$131),1)=MID(AN131,FIND("|",AN131)-1,1))*(RIGHT(($H$128:$H$131),LEN($H$128:$H$131)-FIND("|",$H$128:$H$131))=RIGHT(AN131,LEN(AN131)-FIND("|",AN131)))*($D$19+$D$18))+SUM(($D$128:$D$131=LEFT(AN131,FIND("·",AN131)-1))*(LEFT(($E$128:$E$131),1)=MID(AN131,FIND("|",AN131)-1,1))*(RIGHT(($E$128:$E$131),LEN($E$128:$E$131)-FIND("|",$E$128:$E$131))=RIGHT(AN131,LEN(AN131)-FIND("|",AN131))))*($D$19+$D$18)+SUM((($G$128:$G$131)=LEFT(AN131,FIND("·",AN131)-1))*(LEFT(($H$128:$H$131),1)=MID(AN131,FIND("|",AN131)-1,1))*(RIGHT(($H$128:$H$131),LEN($H$128:$H$131)-FIND("|",$H$128:$H$131))&lt;&gt;RIGHT(AN131,LEN(AN131)-FIND("|",AN131))))*$D$18+SUM(($D$128:$D$131=LEFT(AN131,FIND("·",AN131)-1))*(LEFT(($E$128:$E$131),1)=MID(AN131,FIND("|",AN131)-1,1))*(RIGHT(($E$128:$E$131),LEN($E$128:$E$131)-FIND("|",$E$128:$E$131))&lt;&gt;RIGHT(AN131,LEN(AN131)-FIND("|",AN131))))*($D$18)+SUMIFS($D$17,$H$131,"&lt;&gt;0|-",$G131,LEFT(AN131,FIND("·",AN131)-1)),0)</f>
        <v>0</v>
      </c>
      <c r="AP131" s="74"/>
      <c r="AQ131" s="141"/>
      <c r="AR131" s="133">
        <f t="array" ref="AR131">IFERROR(SUM(($G$128:$G$131=LEFT(AQ131,FIND("·",AQ131)-1))*(LEFT(($H$128:$H$131),1)=MID(AQ131,FIND("|",AQ131)-1,1))*(RIGHT(($H$128:$H$131),LEN($H$128:$H$131)-FIND("|",$H$128:$H$131))=RIGHT(AQ131,LEN(AQ131)-FIND("|",AQ131)))*($D$19+$D$18))+SUM(($D$128:$D$131=LEFT(AQ131,FIND("·",AQ131)-1))*(LEFT(($E$128:$E$131),1)=MID(AQ131,FIND("|",AQ131)-1,1))*(RIGHT(($E$128:$E$131),LEN($E$128:$E$131)-FIND("|",$E$128:$E$131))=RIGHT(AQ131,LEN(AQ131)-FIND("|",AQ131))))*($D$19+$D$18)+SUM((($G$128:$G$131)=LEFT(AQ131,FIND("·",AQ131)-1))*(LEFT(($H$128:$H$131),1)=MID(AQ131,FIND("|",AQ131)-1,1))*(RIGHT(($H$128:$H$131),LEN($H$128:$H$131)-FIND("|",$H$128:$H$131))&lt;&gt;RIGHT(AQ131,LEN(AQ131)-FIND("|",AQ131))))*$D$18+SUM(($D$128:$D$131=LEFT(AQ131,FIND("·",AQ131)-1))*(LEFT(($E$128:$E$131),1)=MID(AQ131,FIND("|",AQ131)-1,1))*(RIGHT(($E$128:$E$131),LEN($E$128:$E$131)-FIND("|",$E$128:$E$131))&lt;&gt;RIGHT(AQ131,LEN(AQ131)-FIND("|",AQ131))))*($D$18)+SUMIFS($D$17,$H$131,"&lt;&gt;0|-",$G131,LEFT(AQ131,FIND("·",AQ131)-1)),0)</f>
        <v>0</v>
      </c>
      <c r="AS131" s="74"/>
      <c r="AT131" s="141"/>
      <c r="AU131" s="133">
        <f t="array" ref="AU131">IFERROR(SUM(($G$128:$G$131=LEFT(AT131,FIND("·",AT131)-1))*(LEFT(($H$128:$H$131),1)=MID(AT131,FIND("|",AT131)-1,1))*(RIGHT(($H$128:$H$131),LEN($H$128:$H$131)-FIND("|",$H$128:$H$131))=RIGHT(AT131,LEN(AT131)-FIND("|",AT131)))*($D$19+$D$18))+SUM(($D$128:$D$131=LEFT(AT131,FIND("·",AT131)-1))*(LEFT(($E$128:$E$131),1)=MID(AT131,FIND("|",AT131)-1,1))*(RIGHT(($E$128:$E$131),LEN($E$128:$E$131)-FIND("|",$E$128:$E$131))=RIGHT(AT131,LEN(AT131)-FIND("|",AT131))))*($D$19+$D$18)+SUM((($G$128:$G$131)=LEFT(AT131,FIND("·",AT131)-1))*(LEFT(($H$128:$H$131),1)=MID(AT131,FIND("|",AT131)-1,1))*(RIGHT(($H$128:$H$131),LEN($H$128:$H$131)-FIND("|",$H$128:$H$131))&lt;&gt;RIGHT(AT131,LEN(AT131)-FIND("|",AT131))))*$D$18+SUM(($D$128:$D$131=LEFT(AT131,FIND("·",AT131)-1))*(LEFT(($E$128:$E$131),1)=MID(AT131,FIND("|",AT131)-1,1))*(RIGHT(($E$128:$E$131),LEN($E$128:$E$131)-FIND("|",$E$128:$E$131))&lt;&gt;RIGHT(AT131,LEN(AT131)-FIND("|",AT131))))*($D$18)+SUMIFS($D$17,$H$131,"&lt;&gt;0|-",$G131,LEFT(AT131,FIND("·",AT131)-1)),0)</f>
        <v>0</v>
      </c>
      <c r="AV131" s="74"/>
      <c r="AW131" s="141"/>
      <c r="AX131" s="133">
        <f t="array" ref="AX131">IFERROR(SUM(($G$128:$G$131=LEFT(AW131,FIND("·",AW131)-1))*(LEFT(($H$128:$H$131),1)=MID(AW131,FIND("|",AW131)-1,1))*(RIGHT(($H$128:$H$131),LEN($H$128:$H$131)-FIND("|",$H$128:$H$131))=RIGHT(AW131,LEN(AW131)-FIND("|",AW131)))*($D$19+$D$18))+SUM(($D$128:$D$131=LEFT(AW131,FIND("·",AW131)-1))*(LEFT(($E$128:$E$131),1)=MID(AW131,FIND("|",AW131)-1,1))*(RIGHT(($E$128:$E$131),LEN($E$128:$E$131)-FIND("|",$E$128:$E$131))=RIGHT(AW131,LEN(AW131)-FIND("|",AW131))))*($D$19+$D$18)+SUM((($G$128:$G$131)=LEFT(AW131,FIND("·",AW131)-1))*(LEFT(($H$128:$H$131),1)=MID(AW131,FIND("|",AW131)-1,1))*(RIGHT(($H$128:$H$131),LEN($H$128:$H$131)-FIND("|",$H$128:$H$131))&lt;&gt;RIGHT(AW131,LEN(AW131)-FIND("|",AW131))))*$D$18+SUM(($D$128:$D$131=LEFT(AW131,FIND("·",AW131)-1))*(LEFT(($E$128:$E$131),1)=MID(AW131,FIND("|",AW131)-1,1))*(RIGHT(($E$128:$E$131),LEN($E$128:$E$131)-FIND("|",$E$128:$E$131))&lt;&gt;RIGHT(AW131,LEN(AW131)-FIND("|",AW131))))*($D$18)+SUMIFS($D$17,$H$131,"&lt;&gt;0|-",$G131,LEFT(AW131,FIND("·",AW131)-1)),0)</f>
        <v>0</v>
      </c>
      <c r="AY131" s="74"/>
      <c r="AZ131" s="141"/>
      <c r="BA131" s="133">
        <f t="array" ref="BA131">IFERROR(SUM(($G$128:$G$131=LEFT(AZ131,FIND("·",AZ131)-1))*(LEFT(($H$128:$H$131),1)=MID(AZ131,FIND("|",AZ131)-1,1))*(RIGHT(($H$128:$H$131),LEN($H$128:$H$131)-FIND("|",$H$128:$H$131))=RIGHT(AZ131,LEN(AZ131)-FIND("|",AZ131)))*($D$19+$D$18))+SUM(($D$128:$D$131=LEFT(AZ131,FIND("·",AZ131)-1))*(LEFT(($E$128:$E$131),1)=MID(AZ131,FIND("|",AZ131)-1,1))*(RIGHT(($E$128:$E$131),LEN($E$128:$E$131)-FIND("|",$E$128:$E$131))=RIGHT(AZ131,LEN(AZ131)-FIND("|",AZ131))))*($D$19+$D$18)+SUM((($G$128:$G$131)=LEFT(AZ131,FIND("·",AZ131)-1))*(LEFT(($H$128:$H$131),1)=MID(AZ131,FIND("|",AZ131)-1,1))*(RIGHT(($H$128:$H$131),LEN($H$128:$H$131)-FIND("|",$H$128:$H$131))&lt;&gt;RIGHT(AZ131,LEN(AZ131)-FIND("|",AZ131))))*$D$18+SUM(($D$128:$D$131=LEFT(AZ131,FIND("·",AZ131)-1))*(LEFT(($E$128:$E$131),1)=MID(AZ131,FIND("|",AZ131)-1,1))*(RIGHT(($E$128:$E$131),LEN($E$128:$E$131)-FIND("|",$E$128:$E$131))&lt;&gt;RIGHT(AZ131,LEN(AZ131)-FIND("|",AZ131))))*($D$18)+SUMIFS($D$17,$H$131,"&lt;&gt;0|-",$G131,LEFT(AZ131,FIND("·",AZ131)-1)),0)</f>
        <v>0</v>
      </c>
      <c r="BB131" s="74"/>
      <c r="BC131" s="141"/>
      <c r="BD131" s="133">
        <f t="array" ref="BD131">IFERROR(SUM(($G$128:$G$131=LEFT(BC131,FIND("·",BC131)-1))*(LEFT(($H$128:$H$131),1)=MID(BC131,FIND("|",BC131)-1,1))*(RIGHT(($H$128:$H$131),LEN($H$128:$H$131)-FIND("|",$H$128:$H$131))=RIGHT(BC131,LEN(BC131)-FIND("|",BC131)))*($D$19+$D$18))+SUM(($D$128:$D$131=LEFT(BC131,FIND("·",BC131)-1))*(LEFT(($E$128:$E$131),1)=MID(BC131,FIND("|",BC131)-1,1))*(RIGHT(($E$128:$E$131),LEN($E$128:$E$131)-FIND("|",$E$128:$E$131))=RIGHT(BC131,LEN(BC131)-FIND("|",BC131))))*($D$19+$D$18)+SUM((($G$128:$G$131)=LEFT(BC131,FIND("·",BC131)-1))*(LEFT(($H$128:$H$131),1)=MID(BC131,FIND("|",BC131)-1,1))*(RIGHT(($H$128:$H$131),LEN($H$128:$H$131)-FIND("|",$H$128:$H$131))&lt;&gt;RIGHT(BC131,LEN(BC131)-FIND("|",BC131))))*$D$18+SUM(($D$128:$D$131=LEFT(BC131,FIND("·",BC131)-1))*(LEFT(($E$128:$E$131),1)=MID(BC131,FIND("|",BC131)-1,1))*(RIGHT(($E$128:$E$131),LEN($E$128:$E$131)-FIND("|",$E$128:$E$131))&lt;&gt;RIGHT(BC131,LEN(BC131)-FIND("|",BC131))))*($D$18)+SUMIFS($D$17,$H$131,"&lt;&gt;0|-",$G131,LEFT(BC131,FIND("·",BC131)-1)),0)</f>
        <v>0</v>
      </c>
      <c r="BE131" s="74"/>
      <c r="BF131" s="141"/>
      <c r="BG131" s="133">
        <f t="array" ref="BG131">IFERROR(SUM(($G$128:$G$131=LEFT(BF131,FIND("·",BF131)-1))*(LEFT(($H$128:$H$131),1)=MID(BF131,FIND("|",BF131)-1,1))*(RIGHT(($H$128:$H$131),LEN($H$128:$H$131)-FIND("|",$H$128:$H$131))=RIGHT(BF131,LEN(BF131)-FIND("|",BF131)))*($D$19+$D$18))+SUM(($D$128:$D$131=LEFT(BF131,FIND("·",BF131)-1))*(LEFT(($E$128:$E$131),1)=MID(BF131,FIND("|",BF131)-1,1))*(RIGHT(($E$128:$E$131),LEN($E$128:$E$131)-FIND("|",$E$128:$E$131))=RIGHT(BF131,LEN(BF131)-FIND("|",BF131))))*($D$19+$D$18)+SUM((($G$128:$G$131)=LEFT(BF131,FIND("·",BF131)-1))*(LEFT(($H$128:$H$131),1)=MID(BF131,FIND("|",BF131)-1,1))*(RIGHT(($H$128:$H$131),LEN($H$128:$H$131)-FIND("|",$H$128:$H$131))&lt;&gt;RIGHT(BF131,LEN(BF131)-FIND("|",BF131))))*$D$18+SUM(($D$128:$D$131=LEFT(BF131,FIND("·",BF131)-1))*(LEFT(($E$128:$E$131),1)=MID(BF131,FIND("|",BF131)-1,1))*(RIGHT(($E$128:$E$131),LEN($E$128:$E$131)-FIND("|",$E$128:$E$131))&lt;&gt;RIGHT(BF131,LEN(BF131)-FIND("|",BF131))))*($D$18)+SUMIFS($D$17,$H$131,"&lt;&gt;0|-",$G131,LEFT(BF131,FIND("·",BF131)-1)),0)</f>
        <v>0</v>
      </c>
      <c r="BH131" s="74"/>
      <c r="BI131" s="141"/>
      <c r="BJ131" s="133">
        <f t="array" ref="BJ131">IFERROR(SUM(($G$128:$G$131=LEFT(BI131,FIND("·",BI131)-1))*(LEFT(($H$128:$H$131),1)=MID(BI131,FIND("|",BI131)-1,1))*(RIGHT(($H$128:$H$131),LEN($H$128:$H$131)-FIND("|",$H$128:$H$131))=RIGHT(BI131,LEN(BI131)-FIND("|",BI131)))*($D$19+$D$18))+SUM(($D$128:$D$131=LEFT(BI131,FIND("·",BI131)-1))*(LEFT(($E$128:$E$131),1)=MID(BI131,FIND("|",BI131)-1,1))*(RIGHT(($E$128:$E$131),LEN($E$128:$E$131)-FIND("|",$E$128:$E$131))=RIGHT(BI131,LEN(BI131)-FIND("|",BI131))))*($D$19+$D$18)+SUM((($G$128:$G$131)=LEFT(BI131,FIND("·",BI131)-1))*(LEFT(($H$128:$H$131),1)=MID(BI131,FIND("|",BI131)-1,1))*(RIGHT(($H$128:$H$131),LEN($H$128:$H$131)-FIND("|",$H$128:$H$131))&lt;&gt;RIGHT(BI131,LEN(BI131)-FIND("|",BI131))))*$D$18+SUM(($D$128:$D$131=LEFT(BI131,FIND("·",BI131)-1))*(LEFT(($E$128:$E$131),1)=MID(BI131,FIND("|",BI131)-1,1))*(RIGHT(($E$128:$E$131),LEN($E$128:$E$131)-FIND("|",$E$128:$E$131))&lt;&gt;RIGHT(BI131,LEN(BI131)-FIND("|",BI131))))*($D$18)+SUMIFS($D$17,$H$131,"&lt;&gt;0|-",$G131,LEFT(BI131,FIND("·",BI131)-1)),0)</f>
        <v>0</v>
      </c>
      <c r="BK131" s="74"/>
      <c r="BL131" s="141"/>
      <c r="BM131" s="133">
        <f t="array" ref="BM131">IFERROR(SUM(($G$128:$G$131=LEFT(BL131,FIND("·",BL131)-1))*(LEFT(($H$128:$H$131),1)=MID(BL131,FIND("|",BL131)-1,1))*(RIGHT(($H$128:$H$131),LEN($H$128:$H$131)-FIND("|",$H$128:$H$131))=RIGHT(BL131,LEN(BL131)-FIND("|",BL131)))*($D$19+$D$18))+SUM(($D$128:$D$131=LEFT(BL131,FIND("·",BL131)-1))*(LEFT(($E$128:$E$131),1)=MID(BL131,FIND("|",BL131)-1,1))*(RIGHT(($E$128:$E$131),LEN($E$128:$E$131)-FIND("|",$E$128:$E$131))=RIGHT(BL131,LEN(BL131)-FIND("|",BL131))))*($D$19+$D$18)+SUM((($G$128:$G$131)=LEFT(BL131,FIND("·",BL131)-1))*(LEFT(($H$128:$H$131),1)=MID(BL131,FIND("|",BL131)-1,1))*(RIGHT(($H$128:$H$131),LEN($H$128:$H$131)-FIND("|",$H$128:$H$131))&lt;&gt;RIGHT(BL131,LEN(BL131)-FIND("|",BL131))))*$D$18+SUM(($D$128:$D$131=LEFT(BL131,FIND("·",BL131)-1))*(LEFT(($E$128:$E$131),1)=MID(BL131,FIND("|",BL131)-1,1))*(RIGHT(($E$128:$E$131),LEN($E$128:$E$131)-FIND("|",$E$128:$E$131))&lt;&gt;RIGHT(BL131,LEN(BL131)-FIND("|",BL131))))*($D$18)+SUMIFS($D$17,$H$131,"&lt;&gt;0|-",$G131,LEFT(BL131,FIND("·",BL131)-1)),0)</f>
        <v>0</v>
      </c>
      <c r="BN131" s="74"/>
      <c r="BO131" s="141"/>
      <c r="BP131" s="133">
        <f t="array" ref="BP131">IFERROR(SUM(($G$128:$G$131=LEFT(BO131,FIND("·",BO131)-1))*(LEFT(($H$128:$H$131),1)=MID(BO131,FIND("|",BO131)-1,1))*(RIGHT(($H$128:$H$131),LEN($H$128:$H$131)-FIND("|",$H$128:$H$131))=RIGHT(BO131,LEN(BO131)-FIND("|",BO131)))*($D$19+$D$18))+SUM(($D$128:$D$131=LEFT(BO131,FIND("·",BO131)-1))*(LEFT(($E$128:$E$131),1)=MID(BO131,FIND("|",BO131)-1,1))*(RIGHT(($E$128:$E$131),LEN($E$128:$E$131)-FIND("|",$E$128:$E$131))=RIGHT(BO131,LEN(BO131)-FIND("|",BO131))))*($D$19+$D$18)+SUM((($G$128:$G$131)=LEFT(BO131,FIND("·",BO131)-1))*(LEFT(($H$128:$H$131),1)=MID(BO131,FIND("|",BO131)-1,1))*(RIGHT(($H$128:$H$131),LEN($H$128:$H$131)-FIND("|",$H$128:$H$131))&lt;&gt;RIGHT(BO131,LEN(BO131)-FIND("|",BO131))))*$D$18+SUM(($D$128:$D$131=LEFT(BO131,FIND("·",BO131)-1))*(LEFT(($E$128:$E$131),1)=MID(BO131,FIND("|",BO131)-1,1))*(RIGHT(($E$128:$E$131),LEN($E$128:$E$131)-FIND("|",$E$128:$E$131))&lt;&gt;RIGHT(BO131,LEN(BO131)-FIND("|",BO131))))*($D$18)+SUMIFS($D$17,$H$131,"&lt;&gt;0|-",$G131,LEFT(BO131,FIND("·",BO131)-1)),0)</f>
        <v>0</v>
      </c>
      <c r="BQ131" s="74"/>
      <c r="BR131" s="141"/>
      <c r="BS131" s="133">
        <f t="array" ref="BS131">IFERROR(SUM(($G$128:$G$131=LEFT(BR131,FIND("·",BR131)-1))*(LEFT(($H$128:$H$131),1)=MID(BR131,FIND("|",BR131)-1,1))*(RIGHT(($H$128:$H$131),LEN($H$128:$H$131)-FIND("|",$H$128:$H$131))=RIGHT(BR131,LEN(BR131)-FIND("|",BR131)))*($D$19+$D$18))+SUM(($D$128:$D$131=LEFT(BR131,FIND("·",BR131)-1))*(LEFT(($E$128:$E$131),1)=MID(BR131,FIND("|",BR131)-1,1))*(RIGHT(($E$128:$E$131),LEN($E$128:$E$131)-FIND("|",$E$128:$E$131))=RIGHT(BR131,LEN(BR131)-FIND("|",BR131))))*($D$19+$D$18)+SUM((($G$128:$G$131)=LEFT(BR131,FIND("·",BR131)-1))*(LEFT(($H$128:$H$131),1)=MID(BR131,FIND("|",BR131)-1,1))*(RIGHT(($H$128:$H$131),LEN($H$128:$H$131)-FIND("|",$H$128:$H$131))&lt;&gt;RIGHT(BR131,LEN(BR131)-FIND("|",BR131))))*$D$18+SUM(($D$128:$D$131=LEFT(BR131,FIND("·",BR131)-1))*(LEFT(($E$128:$E$131),1)=MID(BR131,FIND("|",BR131)-1,1))*(RIGHT(($E$128:$E$131),LEN($E$128:$E$131)-FIND("|",$E$128:$E$131))&lt;&gt;RIGHT(BR131,LEN(BR131)-FIND("|",BR131))))*($D$18)+SUMIFS($D$17,$H$131,"&lt;&gt;0|-",$G131,LEFT(BR131,FIND("·",BR131)-1)),0)</f>
        <v>0</v>
      </c>
      <c r="BT131" s="74"/>
      <c r="BU131" s="141"/>
      <c r="BV131" s="133">
        <f t="array" ref="BV131">IFERROR(SUM(($G$128:$G$131=LEFT(BU131,FIND("·",BU131)-1))*(LEFT(($H$128:$H$131),1)=MID(BU131,FIND("|",BU131)-1,1))*(RIGHT(($H$128:$H$131),LEN($H$128:$H$131)-FIND("|",$H$128:$H$131))=RIGHT(BU131,LEN(BU131)-FIND("|",BU131)))*($D$19+$D$18))+SUM(($D$128:$D$131=LEFT(BU131,FIND("·",BU131)-1))*(LEFT(($E$128:$E$131),1)=MID(BU131,FIND("|",BU131)-1,1))*(RIGHT(($E$128:$E$131),LEN($E$128:$E$131)-FIND("|",$E$128:$E$131))=RIGHT(BU131,LEN(BU131)-FIND("|",BU131))))*($D$19+$D$18)+SUM((($G$128:$G$131)=LEFT(BU131,FIND("·",BU131)-1))*(LEFT(($H$128:$H$131),1)=MID(BU131,FIND("|",BU131)-1,1))*(RIGHT(($H$128:$H$131),LEN($H$128:$H$131)-FIND("|",$H$128:$H$131))&lt;&gt;RIGHT(BU131,LEN(BU131)-FIND("|",BU131))))*$D$18+SUM(($D$128:$D$131=LEFT(BU131,FIND("·",BU131)-1))*(LEFT(($E$128:$E$131),1)=MID(BU131,FIND("|",BU131)-1,1))*(RIGHT(($E$128:$E$131),LEN($E$128:$E$131)-FIND("|",$E$128:$E$131))&lt;&gt;RIGHT(BU131,LEN(BU131)-FIND("|",BU131))))*($D$18)+SUMIFS($D$17,$H$131,"&lt;&gt;0|-",$G131,LEFT(BU131,FIND("·",BU131)-1)),0)</f>
        <v>0</v>
      </c>
      <c r="BW131" s="74"/>
      <c r="BX131" s="141"/>
      <c r="BY131" s="133">
        <f t="array" ref="BY131">IFERROR(SUM(($G$128:$G$131=LEFT(BX131,FIND("·",BX131)-1))*(LEFT(($H$128:$H$131),1)=MID(BX131,FIND("|",BX131)-1,1))*(RIGHT(($H$128:$H$131),LEN($H$128:$H$131)-FIND("|",$H$128:$H$131))=RIGHT(BX131,LEN(BX131)-FIND("|",BX131)))*($D$19+$D$18))+SUM(($D$128:$D$131=LEFT(BX131,FIND("·",BX131)-1))*(LEFT(($E$128:$E$131),1)=MID(BX131,FIND("|",BX131)-1,1))*(RIGHT(($E$128:$E$131),LEN($E$128:$E$131)-FIND("|",$E$128:$E$131))=RIGHT(BX131,LEN(BX131)-FIND("|",BX131))))*($D$19+$D$18)+SUM((($G$128:$G$131)=LEFT(BX131,FIND("·",BX131)-1))*(LEFT(($H$128:$H$131),1)=MID(BX131,FIND("|",BX131)-1,1))*(RIGHT(($H$128:$H$131),LEN($H$128:$H$131)-FIND("|",$H$128:$H$131))&lt;&gt;RIGHT(BX131,LEN(BX131)-FIND("|",BX131))))*$D$18+SUM(($D$128:$D$131=LEFT(BX131,FIND("·",BX131)-1))*(LEFT(($E$128:$E$131),1)=MID(BX131,FIND("|",BX131)-1,1))*(RIGHT(($E$128:$E$131),LEN($E$128:$E$131)-FIND("|",$E$128:$E$131))&lt;&gt;RIGHT(BX131,LEN(BX131)-FIND("|",BX131))))*($D$18)+SUMIFS($D$17,$H$131,"&lt;&gt;0|-",$G131,LEFT(BX131,FIND("·",BX131)-1)),0)</f>
        <v>0</v>
      </c>
      <c r="BZ131" s="74"/>
      <c r="CA131" s="141"/>
      <c r="CB131" s="133">
        <f t="array" ref="CB131">IFERROR(SUM(($G$128:$G$131=LEFT(CA131,FIND("·",CA131)-1))*(LEFT(($H$128:$H$131),1)=MID(CA131,FIND("|",CA131)-1,1))*(RIGHT(($H$128:$H$131),LEN($H$128:$H$131)-FIND("|",$H$128:$H$131))=RIGHT(CA131,LEN(CA131)-FIND("|",CA131)))*($D$19+$D$18))+SUM(($D$128:$D$131=LEFT(CA131,FIND("·",CA131)-1))*(LEFT(($E$128:$E$131),1)=MID(CA131,FIND("|",CA131)-1,1))*(RIGHT(($E$128:$E$131),LEN($E$128:$E$131)-FIND("|",$E$128:$E$131))=RIGHT(CA131,LEN(CA131)-FIND("|",CA131))))*($D$19+$D$18)+SUM((($G$128:$G$131)=LEFT(CA131,FIND("·",CA131)-1))*(LEFT(($H$128:$H$131),1)=MID(CA131,FIND("|",CA131)-1,1))*(RIGHT(($H$128:$H$131),LEN($H$128:$H$131)-FIND("|",$H$128:$H$131))&lt;&gt;RIGHT(CA131,LEN(CA131)-FIND("|",CA131))))*$D$18+SUM(($D$128:$D$131=LEFT(CA131,FIND("·",CA131)-1))*(LEFT(($E$128:$E$131),1)=MID(CA131,FIND("|",CA131)-1,1))*(RIGHT(($E$128:$E$131),LEN($E$128:$E$131)-FIND("|",$E$128:$E$131))&lt;&gt;RIGHT(CA131,LEN(CA131)-FIND("|",CA131))))*($D$18)+SUMIFS($D$17,$H$131,"&lt;&gt;0|-",$G131,LEFT(CA131,FIND("·",CA131)-1)),0)</f>
        <v>0</v>
      </c>
      <c r="CC131" s="74"/>
      <c r="CD131" s="141"/>
      <c r="CE131" s="133">
        <f t="array" ref="CE131">IFERROR(SUM(($G$128:$G$131=LEFT(CD131,FIND("·",CD131)-1))*(LEFT(($H$128:$H$131),1)=MID(CD131,FIND("|",CD131)-1,1))*(RIGHT(($H$128:$H$131),LEN($H$128:$H$131)-FIND("|",$H$128:$H$131))=RIGHT(CD131,LEN(CD131)-FIND("|",CD131)))*($D$19+$D$18))+SUM(($D$128:$D$131=LEFT(CD131,FIND("·",CD131)-1))*(LEFT(($E$128:$E$131),1)=MID(CD131,FIND("|",CD131)-1,1))*(RIGHT(($E$128:$E$131),LEN($E$128:$E$131)-FIND("|",$E$128:$E$131))=RIGHT(CD131,LEN(CD131)-FIND("|",CD131))))*($D$19+$D$18)+SUM((($G$128:$G$131)=LEFT(CD131,FIND("·",CD131)-1))*(LEFT(($H$128:$H$131),1)=MID(CD131,FIND("|",CD131)-1,1))*(RIGHT(($H$128:$H$131),LEN($H$128:$H$131)-FIND("|",$H$128:$H$131))&lt;&gt;RIGHT(CD131,LEN(CD131)-FIND("|",CD131))))*$D$18+SUM(($D$128:$D$131=LEFT(CD131,FIND("·",CD131)-1))*(LEFT(($E$128:$E$131),1)=MID(CD131,FIND("|",CD131)-1,1))*(RIGHT(($E$128:$E$131),LEN($E$128:$E$131)-FIND("|",$E$128:$E$131))&lt;&gt;RIGHT(CD131,LEN(CD131)-FIND("|",CD131))))*($D$18)+SUMIFS($D$17,$H$131,"&lt;&gt;0|-",$G131,LEFT(CD131,FIND("·",CD131)-1)),0)</f>
        <v>0</v>
      </c>
      <c r="CF131" s="74"/>
      <c r="CG131" s="141"/>
      <c r="CH131" s="133">
        <f t="array" ref="CH131">IFERROR(SUM(($G$128:$G$131=LEFT(CG131,FIND("·",CG131)-1))*(LEFT(($H$128:$H$131),1)=MID(CG131,FIND("|",CG131)-1,1))*(RIGHT(($H$128:$H$131),LEN($H$128:$H$131)-FIND("|",$H$128:$H$131))=RIGHT(CG131,LEN(CG131)-FIND("|",CG131)))*($D$19+$D$18))+SUM(($D$128:$D$131=LEFT(CG131,FIND("·",CG131)-1))*(LEFT(($E$128:$E$131),1)=MID(CG131,FIND("|",CG131)-1,1))*(RIGHT(($E$128:$E$131),LEN($E$128:$E$131)-FIND("|",$E$128:$E$131))=RIGHT(CG131,LEN(CG131)-FIND("|",CG131))))*($D$19+$D$18)+SUM((($G$128:$G$131)=LEFT(CG131,FIND("·",CG131)-1))*(LEFT(($H$128:$H$131),1)=MID(CG131,FIND("|",CG131)-1,1))*(RIGHT(($H$128:$H$131),LEN($H$128:$H$131)-FIND("|",$H$128:$H$131))&lt;&gt;RIGHT(CG131,LEN(CG131)-FIND("|",CG131))))*$D$18+SUM(($D$128:$D$131=LEFT(CG131,FIND("·",CG131)-1))*(LEFT(($E$128:$E$131),1)=MID(CG131,FIND("|",CG131)-1,1))*(RIGHT(($E$128:$E$131),LEN($E$128:$E$131)-FIND("|",$E$128:$E$131))&lt;&gt;RIGHT(CG131,LEN(CG131)-FIND("|",CG131))))*($D$18)+SUMIFS($D$17,$H$131,"&lt;&gt;0|-",$G131,LEFT(CG131,FIND("·",CG131)-1)),0)</f>
        <v>0</v>
      </c>
      <c r="CI131" s="74"/>
      <c r="CJ131" s="141"/>
      <c r="CK131" s="133">
        <f t="array" ref="CK131">IFERROR(SUM(($G$128:$G$131=LEFT(CJ131,FIND("·",CJ131)-1))*(LEFT(($H$128:$H$131),1)=MID(CJ131,FIND("|",CJ131)-1,1))*(RIGHT(($H$128:$H$131),LEN($H$128:$H$131)-FIND("|",$H$128:$H$131))=RIGHT(CJ131,LEN(CJ131)-FIND("|",CJ131)))*($D$19+$D$18))+SUM(($D$128:$D$131=LEFT(CJ131,FIND("·",CJ131)-1))*(LEFT(($E$128:$E$131),1)=MID(CJ131,FIND("|",CJ131)-1,1))*(RIGHT(($E$128:$E$131),LEN($E$128:$E$131)-FIND("|",$E$128:$E$131))=RIGHT(CJ131,LEN(CJ131)-FIND("|",CJ131))))*($D$19+$D$18)+SUM((($G$128:$G$131)=LEFT(CJ131,FIND("·",CJ131)-1))*(LEFT(($H$128:$H$131),1)=MID(CJ131,FIND("|",CJ131)-1,1))*(RIGHT(($H$128:$H$131),LEN($H$128:$H$131)-FIND("|",$H$128:$H$131))&lt;&gt;RIGHT(CJ131,LEN(CJ131)-FIND("|",CJ131))))*$D$18+SUM(($D$128:$D$131=LEFT(CJ131,FIND("·",CJ131)-1))*(LEFT(($E$128:$E$131),1)=MID(CJ131,FIND("|",CJ131)-1,1))*(RIGHT(($E$128:$E$131),LEN($E$128:$E$131)-FIND("|",$E$128:$E$131))&lt;&gt;RIGHT(CJ131,LEN(CJ131)-FIND("|",CJ131))))*($D$18)+SUMIFS($D$17,$H$131,"&lt;&gt;0|-",$G131,LEFT(CJ131,FIND("·",CJ131)-1)),0)</f>
        <v>0</v>
      </c>
      <c r="CL131" s="74"/>
      <c r="CM131" s="141"/>
      <c r="CN131" s="133">
        <f t="array" ref="CN131">IFERROR(SUM(($G$128:$G$131=LEFT(CM131,FIND("·",CM131)-1))*(LEFT(($H$128:$H$131),1)=MID(CM131,FIND("|",CM131)-1,1))*(RIGHT(($H$128:$H$131),LEN($H$128:$H$131)-FIND("|",$H$128:$H$131))=RIGHT(CM131,LEN(CM131)-FIND("|",CM131)))*($D$19+$D$18))+SUM(($D$128:$D$131=LEFT(CM131,FIND("·",CM131)-1))*(LEFT(($E$128:$E$131),1)=MID(CM131,FIND("|",CM131)-1,1))*(RIGHT(($E$128:$E$131),LEN($E$128:$E$131)-FIND("|",$E$128:$E$131))=RIGHT(CM131,LEN(CM131)-FIND("|",CM131))))*($D$19+$D$18)+SUM((($G$128:$G$131)=LEFT(CM131,FIND("·",CM131)-1))*(LEFT(($H$128:$H$131),1)=MID(CM131,FIND("|",CM131)-1,1))*(RIGHT(($H$128:$H$131),LEN($H$128:$H$131)-FIND("|",$H$128:$H$131))&lt;&gt;RIGHT(CM131,LEN(CM131)-FIND("|",CM131))))*$D$18+SUM(($D$128:$D$131=LEFT(CM131,FIND("·",CM131)-1))*(LEFT(($E$128:$E$131),1)=MID(CM131,FIND("|",CM131)-1,1))*(RIGHT(($E$128:$E$131),LEN($E$128:$E$131)-FIND("|",$E$128:$E$131))&lt;&gt;RIGHT(CM131,LEN(CM131)-FIND("|",CM131))))*($D$18)+SUMIFS($D$17,$H$131,"&lt;&gt;0|-",$G131,LEFT(CM131,FIND("·",CM131)-1)),0)</f>
        <v>0</v>
      </c>
      <c r="CO131" s="74"/>
      <c r="CP131" s="141"/>
      <c r="CQ131" s="133">
        <f t="array" ref="CQ131">IFERROR(SUM(($G$128:$G$131=LEFT(CP131,FIND("·",CP131)-1))*(LEFT(($H$128:$H$131),1)=MID(CP131,FIND("|",CP131)-1,1))*(RIGHT(($H$128:$H$131),LEN($H$128:$H$131)-FIND("|",$H$128:$H$131))=RIGHT(CP131,LEN(CP131)-FIND("|",CP131)))*($D$19+$D$18))+SUM(($D$128:$D$131=LEFT(CP131,FIND("·",CP131)-1))*(LEFT(($E$128:$E$131),1)=MID(CP131,FIND("|",CP131)-1,1))*(RIGHT(($E$128:$E$131),LEN($E$128:$E$131)-FIND("|",$E$128:$E$131))=RIGHT(CP131,LEN(CP131)-FIND("|",CP131))))*($D$19+$D$18)+SUM((($G$128:$G$131)=LEFT(CP131,FIND("·",CP131)-1))*(LEFT(($H$128:$H$131),1)=MID(CP131,FIND("|",CP131)-1,1))*(RIGHT(($H$128:$H$131),LEN($H$128:$H$131)-FIND("|",$H$128:$H$131))&lt;&gt;RIGHT(CP131,LEN(CP131)-FIND("|",CP131))))*$D$18+SUM(($D$128:$D$131=LEFT(CP131,FIND("·",CP131)-1))*(LEFT(($E$128:$E$131),1)=MID(CP131,FIND("|",CP131)-1,1))*(RIGHT(($E$128:$E$131),LEN($E$128:$E$131)-FIND("|",$E$128:$E$131))&lt;&gt;RIGHT(CP131,LEN(CP131)-FIND("|",CP131))))*($D$18)+SUMIFS($D$17,$H$131,"&lt;&gt;0|-",$G131,LEFT(CP131,FIND("·",CP131)-1)),0)</f>
        <v>0</v>
      </c>
      <c r="CR131" s="74"/>
      <c r="CS131" s="141"/>
      <c r="CT131" s="133">
        <f t="array" ref="CT131">IFERROR(SUM(($G$128:$G$131=LEFT(CS131,FIND("·",CS131)-1))*(LEFT(($H$128:$H$131),1)=MID(CS131,FIND("|",CS131)-1,1))*(RIGHT(($H$128:$H$131),LEN($H$128:$H$131)-FIND("|",$H$128:$H$131))=RIGHT(CS131,LEN(CS131)-FIND("|",CS131)))*($D$19+$D$18))+SUM(($D$128:$D$131=LEFT(CS131,FIND("·",CS131)-1))*(LEFT(($E$128:$E$131),1)=MID(CS131,FIND("|",CS131)-1,1))*(RIGHT(($E$128:$E$131),LEN($E$128:$E$131)-FIND("|",$E$128:$E$131))=RIGHT(CS131,LEN(CS131)-FIND("|",CS131))))*($D$19+$D$18)+SUM((($G$128:$G$131)=LEFT(CS131,FIND("·",CS131)-1))*(LEFT(($H$128:$H$131),1)=MID(CS131,FIND("|",CS131)-1,1))*(RIGHT(($H$128:$H$131),LEN($H$128:$H$131)-FIND("|",$H$128:$H$131))&lt;&gt;RIGHT(CS131,LEN(CS131)-FIND("|",CS131))))*$D$18+SUM(($D$128:$D$131=LEFT(CS131,FIND("·",CS131)-1))*(LEFT(($E$128:$E$131),1)=MID(CS131,FIND("|",CS131)-1,1))*(RIGHT(($E$128:$E$131),LEN($E$128:$E$131)-FIND("|",$E$128:$E$131))&lt;&gt;RIGHT(CS131,LEN(CS131)-FIND("|",CS131))))*($D$18)+SUMIFS($D$17,$H$131,"&lt;&gt;0|-",$G131,LEFT(CS131,FIND("·",CS131)-1)),0)</f>
        <v>0</v>
      </c>
      <c r="CU131" s="74"/>
      <c r="CV131" s="141"/>
      <c r="CW131" s="133">
        <f t="array" ref="CW131">IFERROR(SUM(($G$128:$G$131=LEFT(CV131,FIND("·",CV131)-1))*(LEFT(($H$128:$H$131),1)=MID(CV131,FIND("|",CV131)-1,1))*(RIGHT(($H$128:$H$131),LEN($H$128:$H$131)-FIND("|",$H$128:$H$131))=RIGHT(CV131,LEN(CV131)-FIND("|",CV131)))*($D$19+$D$18))+SUM(($D$128:$D$131=LEFT(CV131,FIND("·",CV131)-1))*(LEFT(($E$128:$E$131),1)=MID(CV131,FIND("|",CV131)-1,1))*(RIGHT(($E$128:$E$131),LEN($E$128:$E$131)-FIND("|",$E$128:$E$131))=RIGHT(CV131,LEN(CV131)-FIND("|",CV131))))*($D$19+$D$18)+SUM((($G$128:$G$131)=LEFT(CV131,FIND("·",CV131)-1))*(LEFT(($H$128:$H$131),1)=MID(CV131,FIND("|",CV131)-1,1))*(RIGHT(($H$128:$H$131),LEN($H$128:$H$131)-FIND("|",$H$128:$H$131))&lt;&gt;RIGHT(CV131,LEN(CV131)-FIND("|",CV131))))*$D$18+SUM(($D$128:$D$131=LEFT(CV131,FIND("·",CV131)-1))*(LEFT(($E$128:$E$131),1)=MID(CV131,FIND("|",CV131)-1,1))*(RIGHT(($E$128:$E$131),LEN($E$128:$E$131)-FIND("|",$E$128:$E$131))&lt;&gt;RIGHT(CV131,LEN(CV131)-FIND("|",CV131))))*($D$18)+SUMIFS($D$17,$H$131,"&lt;&gt;0|-",$G131,LEFT(CV131,FIND("·",CV131)-1)),0)</f>
        <v>0</v>
      </c>
      <c r="CX131" s="74"/>
      <c r="CY131" s="141"/>
      <c r="CZ131" s="133">
        <f t="array" ref="CZ131">IFERROR(SUM(($G$128:$G$131=LEFT(CY131,FIND("·",CY131)-1))*(LEFT(($H$128:$H$131),1)=MID(CY131,FIND("|",CY131)-1,1))*(RIGHT(($H$128:$H$131),LEN($H$128:$H$131)-FIND("|",$H$128:$H$131))=RIGHT(CY131,LEN(CY131)-FIND("|",CY131)))*($D$19+$D$18))+SUM(($D$128:$D$131=LEFT(CY131,FIND("·",CY131)-1))*(LEFT(($E$128:$E$131),1)=MID(CY131,FIND("|",CY131)-1,1))*(RIGHT(($E$128:$E$131),LEN($E$128:$E$131)-FIND("|",$E$128:$E$131))=RIGHT(CY131,LEN(CY131)-FIND("|",CY131))))*($D$19+$D$18)+SUM((($G$128:$G$131)=LEFT(CY131,FIND("·",CY131)-1))*(LEFT(($H$128:$H$131),1)=MID(CY131,FIND("|",CY131)-1,1))*(RIGHT(($H$128:$H$131),LEN($H$128:$H$131)-FIND("|",$H$128:$H$131))&lt;&gt;RIGHT(CY131,LEN(CY131)-FIND("|",CY131))))*$D$18+SUM(($D$128:$D$131=LEFT(CY131,FIND("·",CY131)-1))*(LEFT(($E$128:$E$131),1)=MID(CY131,FIND("|",CY131)-1,1))*(RIGHT(($E$128:$E$131),LEN($E$128:$E$131)-FIND("|",$E$128:$E$131))&lt;&gt;RIGHT(CY131,LEN(CY131)-FIND("|",CY131))))*($D$18)+SUMIFS($D$17,$H$131,"&lt;&gt;0|-",$G131,LEFT(CY131,FIND("·",CY131)-1)),0)</f>
        <v>0</v>
      </c>
      <c r="DA131" s="74"/>
      <c r="DB131" s="141"/>
      <c r="DC131" s="133">
        <f t="array" ref="DC131">IFERROR(SUM(($G$128:$G$131=LEFT(DB131,FIND("·",DB131)-1))*(LEFT(($H$128:$H$131),1)=MID(DB131,FIND("|",DB131)-1,1))*(RIGHT(($H$128:$H$131),LEN($H$128:$H$131)-FIND("|",$H$128:$H$131))=RIGHT(DB131,LEN(DB131)-FIND("|",DB131)))*($D$19+$D$18))+SUM(($D$128:$D$131=LEFT(DB131,FIND("·",DB131)-1))*(LEFT(($E$128:$E$131),1)=MID(DB131,FIND("|",DB131)-1,1))*(RIGHT(($E$128:$E$131),LEN($E$128:$E$131)-FIND("|",$E$128:$E$131))=RIGHT(DB131,LEN(DB131)-FIND("|",DB131))))*($D$19+$D$18)+SUM((($G$128:$G$131)=LEFT(DB131,FIND("·",DB131)-1))*(LEFT(($H$128:$H$131),1)=MID(DB131,FIND("|",DB131)-1,1))*(RIGHT(($H$128:$H$131),LEN($H$128:$H$131)-FIND("|",$H$128:$H$131))&lt;&gt;RIGHT(DB131,LEN(DB131)-FIND("|",DB131))))*$D$18+SUM(($D$128:$D$131=LEFT(DB131,FIND("·",DB131)-1))*(LEFT(($E$128:$E$131),1)=MID(DB131,FIND("|",DB131)-1,1))*(RIGHT(($E$128:$E$131),LEN($E$128:$E$131)-FIND("|",$E$128:$E$131))&lt;&gt;RIGHT(DB131,LEN(DB131)-FIND("|",DB131))))*($D$18)+SUMIFS($D$17,$H$131,"&lt;&gt;0|-",$G131,LEFT(DB131,FIND("·",DB131)-1)),0)</f>
        <v>0</v>
      </c>
      <c r="DD131" s="74"/>
      <c r="DE131" s="141"/>
      <c r="DF131" s="133">
        <f t="array" ref="DF131">IFERROR(SUM(($G$128:$G$131=LEFT(DE131,FIND("·",DE131)-1))*(LEFT(($H$128:$H$131),1)=MID(DE131,FIND("|",DE131)-1,1))*(RIGHT(($H$128:$H$131),LEN($H$128:$H$131)-FIND("|",$H$128:$H$131))=RIGHT(DE131,LEN(DE131)-FIND("|",DE131)))*($D$19+$D$18))+SUM(($D$128:$D$131=LEFT(DE131,FIND("·",DE131)-1))*(LEFT(($E$128:$E$131),1)=MID(DE131,FIND("|",DE131)-1,1))*(RIGHT(($E$128:$E$131),LEN($E$128:$E$131)-FIND("|",$E$128:$E$131))=RIGHT(DE131,LEN(DE131)-FIND("|",DE131))))*($D$19+$D$18)+SUM((($G$128:$G$131)=LEFT(DE131,FIND("·",DE131)-1))*(LEFT(($H$128:$H$131),1)=MID(DE131,FIND("|",DE131)-1,1))*(RIGHT(($H$128:$H$131),LEN($H$128:$H$131)-FIND("|",$H$128:$H$131))&lt;&gt;RIGHT(DE131,LEN(DE131)-FIND("|",DE131))))*$D$18+SUM(($D$128:$D$131=LEFT(DE131,FIND("·",DE131)-1))*(LEFT(($E$128:$E$131),1)=MID(DE131,FIND("|",DE131)-1,1))*(RIGHT(($E$128:$E$131),LEN($E$128:$E$131)-FIND("|",$E$128:$E$131))&lt;&gt;RIGHT(DE131,LEN(DE131)-FIND("|",DE131))))*($D$18)+SUMIFS($D$17,$H$131,"&lt;&gt;0|-",$G131,LEFT(DE131,FIND("·",DE131)-1)),0)</f>
        <v>0</v>
      </c>
      <c r="DG131" s="74"/>
      <c r="DH131" s="141"/>
      <c r="DI131" s="133">
        <f t="array" ref="DI131">IFERROR(SUM(($G$128:$G$131=LEFT(DH131,FIND("·",DH131)-1))*(LEFT(($H$128:$H$131),1)=MID(DH131,FIND("|",DH131)-1,1))*(RIGHT(($H$128:$H$131),LEN($H$128:$H$131)-FIND("|",$H$128:$H$131))=RIGHT(DH131,LEN(DH131)-FIND("|",DH131)))*($D$19+$D$18))+SUM(($D$128:$D$131=LEFT(DH131,FIND("·",DH131)-1))*(LEFT(($E$128:$E$131),1)=MID(DH131,FIND("|",DH131)-1,1))*(RIGHT(($E$128:$E$131),LEN($E$128:$E$131)-FIND("|",$E$128:$E$131))=RIGHT(DH131,LEN(DH131)-FIND("|",DH131))))*($D$19+$D$18)+SUM((($G$128:$G$131)=LEFT(DH131,FIND("·",DH131)-1))*(LEFT(($H$128:$H$131),1)=MID(DH131,FIND("|",DH131)-1,1))*(RIGHT(($H$128:$H$131),LEN($H$128:$H$131)-FIND("|",$H$128:$H$131))&lt;&gt;RIGHT(DH131,LEN(DH131)-FIND("|",DH131))))*$D$18+SUM(($D$128:$D$131=LEFT(DH131,FIND("·",DH131)-1))*(LEFT(($E$128:$E$131),1)=MID(DH131,FIND("|",DH131)-1,1))*(RIGHT(($E$128:$E$131),LEN($E$128:$E$131)-FIND("|",$E$128:$E$131))&lt;&gt;RIGHT(DH131,LEN(DH131)-FIND("|",DH131))))*($D$18)+SUMIFS($D$17,$H$131,"&lt;&gt;0|-",$G131,LEFT(DH131,FIND("·",DH131)-1)),0)</f>
        <v>0</v>
      </c>
      <c r="DJ131" s="74"/>
      <c r="DK131" s="141"/>
      <c r="DL131" s="133">
        <f t="array" ref="DL131">IFERROR(SUM(($G$128:$G$131=LEFT(DK131,FIND("·",DK131)-1))*(LEFT(($H$128:$H$131),1)=MID(DK131,FIND("|",DK131)-1,1))*(RIGHT(($H$128:$H$131),LEN($H$128:$H$131)-FIND("|",$H$128:$H$131))=RIGHT(DK131,LEN(DK131)-FIND("|",DK131)))*($D$19+$D$18))+SUM(($D$128:$D$131=LEFT(DK131,FIND("·",DK131)-1))*(LEFT(($E$128:$E$131),1)=MID(DK131,FIND("|",DK131)-1,1))*(RIGHT(($E$128:$E$131),LEN($E$128:$E$131)-FIND("|",$E$128:$E$131))=RIGHT(DK131,LEN(DK131)-FIND("|",DK131))))*($D$19+$D$18)+SUM((($G$128:$G$131)=LEFT(DK131,FIND("·",DK131)-1))*(LEFT(($H$128:$H$131),1)=MID(DK131,FIND("|",DK131)-1,1))*(RIGHT(($H$128:$H$131),LEN($H$128:$H$131)-FIND("|",$H$128:$H$131))&lt;&gt;RIGHT(DK131,LEN(DK131)-FIND("|",DK131))))*$D$18+SUM(($D$128:$D$131=LEFT(DK131,FIND("·",DK131)-1))*(LEFT(($E$128:$E$131),1)=MID(DK131,FIND("|",DK131)-1,1))*(RIGHT(($E$128:$E$131),LEN($E$128:$E$131)-FIND("|",$E$128:$E$131))&lt;&gt;RIGHT(DK131,LEN(DK131)-FIND("|",DK131))))*($D$18)+SUMIFS($D$17,$H$131,"&lt;&gt;0|-",$G131,LEFT(DK131,FIND("·",DK131)-1)),0)</f>
        <v>0</v>
      </c>
      <c r="DM131" s="74"/>
      <c r="DN131" s="141"/>
      <c r="DO131" s="133">
        <f t="array" ref="DO131">IFERROR(SUM(($G$128:$G$131=LEFT(DN131,FIND("·",DN131)-1))*(LEFT(($H$128:$H$131),1)=MID(DN131,FIND("|",DN131)-1,1))*(RIGHT(($H$128:$H$131),LEN($H$128:$H$131)-FIND("|",$H$128:$H$131))=RIGHT(DN131,LEN(DN131)-FIND("|",DN131)))*($D$19+$D$18))+SUM(($D$128:$D$131=LEFT(DN131,FIND("·",DN131)-1))*(LEFT(($E$128:$E$131),1)=MID(DN131,FIND("|",DN131)-1,1))*(RIGHT(($E$128:$E$131),LEN($E$128:$E$131)-FIND("|",$E$128:$E$131))=RIGHT(DN131,LEN(DN131)-FIND("|",DN131))))*($D$19+$D$18)+SUM((($G$128:$G$131)=LEFT(DN131,FIND("·",DN131)-1))*(LEFT(($H$128:$H$131),1)=MID(DN131,FIND("|",DN131)-1,1))*(RIGHT(($H$128:$H$131),LEN($H$128:$H$131)-FIND("|",$H$128:$H$131))&lt;&gt;RIGHT(DN131,LEN(DN131)-FIND("|",DN131))))*$D$18+SUM(($D$128:$D$131=LEFT(DN131,FIND("·",DN131)-1))*(LEFT(($E$128:$E$131),1)=MID(DN131,FIND("|",DN131)-1,1))*(RIGHT(($E$128:$E$131),LEN($E$128:$E$131)-FIND("|",$E$128:$E$131))&lt;&gt;RIGHT(DN131,LEN(DN131)-FIND("|",DN131))))*($D$18)+SUMIFS($D$17,$H$131,"&lt;&gt;0|-",$G131,LEFT(DN131,FIND("·",DN131)-1)),0)</f>
        <v>0</v>
      </c>
      <c r="DP131" s="74"/>
      <c r="DQ131" s="141"/>
      <c r="DR131" s="133">
        <f t="array" ref="DR131">IFERROR(SUM(($G$128:$G$131=LEFT(DQ131,FIND("·",DQ131)-1))*(LEFT(($H$128:$H$131),1)=MID(DQ131,FIND("|",DQ131)-1,1))*(RIGHT(($H$128:$H$131),LEN($H$128:$H$131)-FIND("|",$H$128:$H$131))=RIGHT(DQ131,LEN(DQ131)-FIND("|",DQ131)))*($D$19+$D$18))+SUM(($D$128:$D$131=LEFT(DQ131,FIND("·",DQ131)-1))*(LEFT(($E$128:$E$131),1)=MID(DQ131,FIND("|",DQ131)-1,1))*(RIGHT(($E$128:$E$131),LEN($E$128:$E$131)-FIND("|",$E$128:$E$131))=RIGHT(DQ131,LEN(DQ131)-FIND("|",DQ131))))*($D$19+$D$18)+SUM((($G$128:$G$131)=LEFT(DQ131,FIND("·",DQ131)-1))*(LEFT(($H$128:$H$131),1)=MID(DQ131,FIND("|",DQ131)-1,1))*(RIGHT(($H$128:$H$131),LEN($H$128:$H$131)-FIND("|",$H$128:$H$131))&lt;&gt;RIGHT(DQ131,LEN(DQ131)-FIND("|",DQ131))))*$D$18+SUM(($D$128:$D$131=LEFT(DQ131,FIND("·",DQ131)-1))*(LEFT(($E$128:$E$131),1)=MID(DQ131,FIND("|",DQ131)-1,1))*(RIGHT(($E$128:$E$131),LEN($E$128:$E$131)-FIND("|",$E$128:$E$131))&lt;&gt;RIGHT(DQ131,LEN(DQ131)-FIND("|",DQ131))))*($D$18)+SUMIFS($D$17,$H$131,"&lt;&gt;0|-",$G131,LEFT(DQ131,FIND("·",DQ131)-1)),0)</f>
        <v>0</v>
      </c>
      <c r="DS131" s="74"/>
      <c r="DT131" s="141"/>
      <c r="DU131" s="133">
        <f t="array" ref="DU131">IFERROR(SUM(($G$128:$G$131=LEFT(DT131,FIND("·",DT131)-1))*(LEFT(($H$128:$H$131),1)=MID(DT131,FIND("|",DT131)-1,1))*(RIGHT(($H$128:$H$131),LEN($H$128:$H$131)-FIND("|",$H$128:$H$131))=RIGHT(DT131,LEN(DT131)-FIND("|",DT131)))*($D$19+$D$18))+SUM(($D$128:$D$131=LEFT(DT131,FIND("·",DT131)-1))*(LEFT(($E$128:$E$131),1)=MID(DT131,FIND("|",DT131)-1,1))*(RIGHT(($E$128:$E$131),LEN($E$128:$E$131)-FIND("|",$E$128:$E$131))=RIGHT(DT131,LEN(DT131)-FIND("|",DT131))))*($D$19+$D$18)+SUM((($G$128:$G$131)=LEFT(DT131,FIND("·",DT131)-1))*(LEFT(($H$128:$H$131),1)=MID(DT131,FIND("|",DT131)-1,1))*(RIGHT(($H$128:$H$131),LEN($H$128:$H$131)-FIND("|",$H$128:$H$131))&lt;&gt;RIGHT(DT131,LEN(DT131)-FIND("|",DT131))))*$D$18+SUM(($D$128:$D$131=LEFT(DT131,FIND("·",DT131)-1))*(LEFT(($E$128:$E$131),1)=MID(DT131,FIND("|",DT131)-1,1))*(RIGHT(($E$128:$E$131),LEN($E$128:$E$131)-FIND("|",$E$128:$E$131))&lt;&gt;RIGHT(DT131,LEN(DT131)-FIND("|",DT131))))*($D$18)+SUMIFS($D$17,$H$131,"&lt;&gt;0|-",$G131,LEFT(DT131,FIND("·",DT131)-1)),0)</f>
        <v>0</v>
      </c>
      <c r="DV131" s="74"/>
      <c r="DW131" s="141"/>
      <c r="DX131" s="133">
        <f t="array" ref="DX131">IFERROR(SUM(($G$128:$G$131=LEFT(DW131,FIND("·",DW131)-1))*(LEFT(($H$128:$H$131),1)=MID(DW131,FIND("|",DW131)-1,1))*(RIGHT(($H$128:$H$131),LEN($H$128:$H$131)-FIND("|",$H$128:$H$131))=RIGHT(DW131,LEN(DW131)-FIND("|",DW131)))*($D$19+$D$18))+SUM(($D$128:$D$131=LEFT(DW131,FIND("·",DW131)-1))*(LEFT(($E$128:$E$131),1)=MID(DW131,FIND("|",DW131)-1,1))*(RIGHT(($E$128:$E$131),LEN($E$128:$E$131)-FIND("|",$E$128:$E$131))=RIGHT(DW131,LEN(DW131)-FIND("|",DW131))))*($D$19+$D$18)+SUM((($G$128:$G$131)=LEFT(DW131,FIND("·",DW131)-1))*(LEFT(($H$128:$H$131),1)=MID(DW131,FIND("|",DW131)-1,1))*(RIGHT(($H$128:$H$131),LEN($H$128:$H$131)-FIND("|",$H$128:$H$131))&lt;&gt;RIGHT(DW131,LEN(DW131)-FIND("|",DW131))))*$D$18+SUM(($D$128:$D$131=LEFT(DW131,FIND("·",DW131)-1))*(LEFT(($E$128:$E$131),1)=MID(DW131,FIND("|",DW131)-1,1))*(RIGHT(($E$128:$E$131),LEN($E$128:$E$131)-FIND("|",$E$128:$E$131))&lt;&gt;RIGHT(DW131,LEN(DW131)-FIND("|",DW131))))*($D$18)+SUMIFS($D$17,$H$131,"&lt;&gt;0|-",$G131,LEFT(DW131,FIND("·",DW131)-1)),0)</f>
        <v>0</v>
      </c>
      <c r="DY131" s="74"/>
      <c r="DZ131" s="141"/>
      <c r="EA131" s="133">
        <f t="array" ref="EA131">IFERROR(SUM(($G$128:$G$131=LEFT(DZ131,FIND("·",DZ131)-1))*(LEFT(($H$128:$H$131),1)=MID(DZ131,FIND("|",DZ131)-1,1))*(RIGHT(($H$128:$H$131),LEN($H$128:$H$131)-FIND("|",$H$128:$H$131))=RIGHT(DZ131,LEN(DZ131)-FIND("|",DZ131)))*($D$19+$D$18))+SUM(($D$128:$D$131=LEFT(DZ131,FIND("·",DZ131)-1))*(LEFT(($E$128:$E$131),1)=MID(DZ131,FIND("|",DZ131)-1,1))*(RIGHT(($E$128:$E$131),LEN($E$128:$E$131)-FIND("|",$E$128:$E$131))=RIGHT(DZ131,LEN(DZ131)-FIND("|",DZ131))))*($D$19+$D$18)+SUM((($G$128:$G$131)=LEFT(DZ131,FIND("·",DZ131)-1))*(LEFT(($H$128:$H$131),1)=MID(DZ131,FIND("|",DZ131)-1,1))*(RIGHT(($H$128:$H$131),LEN($H$128:$H$131)-FIND("|",$H$128:$H$131))&lt;&gt;RIGHT(DZ131,LEN(DZ131)-FIND("|",DZ131))))*$D$18+SUM(($D$128:$D$131=LEFT(DZ131,FIND("·",DZ131)-1))*(LEFT(($E$128:$E$131),1)=MID(DZ131,FIND("|",DZ131)-1,1))*(RIGHT(($E$128:$E$131),LEN($E$128:$E$131)-FIND("|",$E$128:$E$131))&lt;&gt;RIGHT(DZ131,LEN(DZ131)-FIND("|",DZ131))))*($D$18)+SUMIFS($D$17,$H$131,"&lt;&gt;0|-",$G131,LEFT(DZ131,FIND("·",DZ131)-1)),0)</f>
        <v>0</v>
      </c>
      <c r="EB131" s="74"/>
      <c r="EC131" s="141"/>
      <c r="ED131" s="133">
        <f t="array" ref="ED131">IFERROR(SUM(($G$128:$G$131=LEFT(EC131,FIND("·",EC131)-1))*(LEFT(($H$128:$H$131),1)=MID(EC131,FIND("|",EC131)-1,1))*(RIGHT(($H$128:$H$131),LEN($H$128:$H$131)-FIND("|",$H$128:$H$131))=RIGHT(EC131,LEN(EC131)-FIND("|",EC131)))*($D$19+$D$18))+SUM(($D$128:$D$131=LEFT(EC131,FIND("·",EC131)-1))*(LEFT(($E$128:$E$131),1)=MID(EC131,FIND("|",EC131)-1,1))*(RIGHT(($E$128:$E$131),LEN($E$128:$E$131)-FIND("|",$E$128:$E$131))=RIGHT(EC131,LEN(EC131)-FIND("|",EC131))))*($D$19+$D$18)+SUM((($G$128:$G$131)=LEFT(EC131,FIND("·",EC131)-1))*(LEFT(($H$128:$H$131),1)=MID(EC131,FIND("|",EC131)-1,1))*(RIGHT(($H$128:$H$131),LEN($H$128:$H$131)-FIND("|",$H$128:$H$131))&lt;&gt;RIGHT(EC131,LEN(EC131)-FIND("|",EC131))))*$D$18+SUM(($D$128:$D$131=LEFT(EC131,FIND("·",EC131)-1))*(LEFT(($E$128:$E$131),1)=MID(EC131,FIND("|",EC131)-1,1))*(RIGHT(($E$128:$E$131),LEN($E$128:$E$131)-FIND("|",$E$128:$E$131))&lt;&gt;RIGHT(EC131,LEN(EC131)-FIND("|",EC131))))*($D$18)+SUMIFS($D$17,$H$131,"&lt;&gt;0|-",$G131,LEFT(EC131,FIND("·",EC131)-1)),0)</f>
        <v>0</v>
      </c>
      <c r="EE131" s="74"/>
      <c r="EF131" s="141"/>
      <c r="EG131" s="133">
        <f t="array" ref="EG131">IFERROR(SUM(($G$128:$G$131=LEFT(EF131,FIND("·",EF131)-1))*(LEFT(($H$128:$H$131),1)=MID(EF131,FIND("|",EF131)-1,1))*(RIGHT(($H$128:$H$131),LEN($H$128:$H$131)-FIND("|",$H$128:$H$131))=RIGHT(EF131,LEN(EF131)-FIND("|",EF131)))*($D$19+$D$18))+SUM(($D$128:$D$131=LEFT(EF131,FIND("·",EF131)-1))*(LEFT(($E$128:$E$131),1)=MID(EF131,FIND("|",EF131)-1,1))*(RIGHT(($E$128:$E$131),LEN($E$128:$E$131)-FIND("|",$E$128:$E$131))=RIGHT(EF131,LEN(EF131)-FIND("|",EF131))))*($D$19+$D$18)+SUM((($G$128:$G$131)=LEFT(EF131,FIND("·",EF131)-1))*(LEFT(($H$128:$H$131),1)=MID(EF131,FIND("|",EF131)-1,1))*(RIGHT(($H$128:$H$131),LEN($H$128:$H$131)-FIND("|",$H$128:$H$131))&lt;&gt;RIGHT(EF131,LEN(EF131)-FIND("|",EF131))))*$D$18+SUM(($D$128:$D$131=LEFT(EF131,FIND("·",EF131)-1))*(LEFT(($E$128:$E$131),1)=MID(EF131,FIND("|",EF131)-1,1))*(RIGHT(($E$128:$E$131),LEN($E$128:$E$131)-FIND("|",$E$128:$E$131))&lt;&gt;RIGHT(EF131,LEN(EF131)-FIND("|",EF131))))*($D$18)+SUMIFS($D$17,$H$131,"&lt;&gt;0|-",$G131,LEFT(EF131,FIND("·",EF131)-1)),0)</f>
        <v>0</v>
      </c>
      <c r="EH131" s="74"/>
      <c r="EI131" s="141"/>
      <c r="EJ131" s="133">
        <f t="array" ref="EJ131">IFERROR(SUM(($G$128:$G$131=LEFT(EI131,FIND("·",EI131)-1))*(LEFT(($H$128:$H$131),1)=MID(EI131,FIND("|",EI131)-1,1))*(RIGHT(($H$128:$H$131),LEN($H$128:$H$131)-FIND("|",$H$128:$H$131))=RIGHT(EI131,LEN(EI131)-FIND("|",EI131)))*($D$19+$D$18))+SUM(($D$128:$D$131=LEFT(EI131,FIND("·",EI131)-1))*(LEFT(($E$128:$E$131),1)=MID(EI131,FIND("|",EI131)-1,1))*(RIGHT(($E$128:$E$131),LEN($E$128:$E$131)-FIND("|",$E$128:$E$131))=RIGHT(EI131,LEN(EI131)-FIND("|",EI131))))*($D$19+$D$18)+SUM((($G$128:$G$131)=LEFT(EI131,FIND("·",EI131)-1))*(LEFT(($H$128:$H$131),1)=MID(EI131,FIND("|",EI131)-1,1))*(RIGHT(($H$128:$H$131),LEN($H$128:$H$131)-FIND("|",$H$128:$H$131))&lt;&gt;RIGHT(EI131,LEN(EI131)-FIND("|",EI131))))*$D$18+SUM(($D$128:$D$131=LEFT(EI131,FIND("·",EI131)-1))*(LEFT(($E$128:$E$131),1)=MID(EI131,FIND("|",EI131)-1,1))*(RIGHT(($E$128:$E$131),LEN($E$128:$E$131)-FIND("|",$E$128:$E$131))&lt;&gt;RIGHT(EI131,LEN(EI131)-FIND("|",EI131))))*($D$18)+SUMIFS($D$17,$H$131,"&lt;&gt;0|-",$G131,LEFT(EI131,FIND("·",EI131)-1)),0)</f>
        <v>0</v>
      </c>
      <c r="EK131" s="74"/>
      <c r="EL131" s="141"/>
      <c r="EM131" s="133">
        <f t="array" ref="EM131">IFERROR(SUM(($G$128:$G$131=LEFT(EL131,FIND("·",EL131)-1))*(LEFT(($H$128:$H$131),1)=MID(EL131,FIND("|",EL131)-1,1))*(RIGHT(($H$128:$H$131),LEN($H$128:$H$131)-FIND("|",$H$128:$H$131))=RIGHT(EL131,LEN(EL131)-FIND("|",EL131)))*($D$19+$D$18))+SUM(($D$128:$D$131=LEFT(EL131,FIND("·",EL131)-1))*(LEFT(($E$128:$E$131),1)=MID(EL131,FIND("|",EL131)-1,1))*(RIGHT(($E$128:$E$131),LEN($E$128:$E$131)-FIND("|",$E$128:$E$131))=RIGHT(EL131,LEN(EL131)-FIND("|",EL131))))*($D$19+$D$18)+SUM((($G$128:$G$131)=LEFT(EL131,FIND("·",EL131)-1))*(LEFT(($H$128:$H$131),1)=MID(EL131,FIND("|",EL131)-1,1))*(RIGHT(($H$128:$H$131),LEN($H$128:$H$131)-FIND("|",$H$128:$H$131))&lt;&gt;RIGHT(EL131,LEN(EL131)-FIND("|",EL131))))*$D$18+SUM(($D$128:$D$131=LEFT(EL131,FIND("·",EL131)-1))*(LEFT(($E$128:$E$131),1)=MID(EL131,FIND("|",EL131)-1,1))*(RIGHT(($E$128:$E$131),LEN($E$128:$E$131)-FIND("|",$E$128:$E$131))&lt;&gt;RIGHT(EL131,LEN(EL131)-FIND("|",EL131))))*($D$18)+SUMIFS($D$17,$H$131,"&lt;&gt;0|-",$G131,LEFT(EL131,FIND("·",EL131)-1)),0)</f>
        <v>0</v>
      </c>
      <c r="EN131" s="74"/>
      <c r="EO131" s="141"/>
      <c r="EP131" s="133">
        <f t="array" ref="EP131">IFERROR(SUM(($G$128:$G$131=LEFT(EO131,FIND("·",EO131)-1))*(LEFT(($H$128:$H$131),1)=MID(EO131,FIND("|",EO131)-1,1))*(RIGHT(($H$128:$H$131),LEN($H$128:$H$131)-FIND("|",$H$128:$H$131))=RIGHT(EO131,LEN(EO131)-FIND("|",EO131)))*($D$19+$D$18))+SUM(($D$128:$D$131=LEFT(EO131,FIND("·",EO131)-1))*(LEFT(($E$128:$E$131),1)=MID(EO131,FIND("|",EO131)-1,1))*(RIGHT(($E$128:$E$131),LEN($E$128:$E$131)-FIND("|",$E$128:$E$131))=RIGHT(EO131,LEN(EO131)-FIND("|",EO131))))*($D$19+$D$18)+SUM((($G$128:$G$131)=LEFT(EO131,FIND("·",EO131)-1))*(LEFT(($H$128:$H$131),1)=MID(EO131,FIND("|",EO131)-1,1))*(RIGHT(($H$128:$H$131),LEN($H$128:$H$131)-FIND("|",$H$128:$H$131))&lt;&gt;RIGHT(EO131,LEN(EO131)-FIND("|",EO131))))*$D$18+SUM(($D$128:$D$131=LEFT(EO131,FIND("·",EO131)-1))*(LEFT(($E$128:$E$131),1)=MID(EO131,FIND("|",EO131)-1,1))*(RIGHT(($E$128:$E$131),LEN($E$128:$E$131)-FIND("|",$E$128:$E$131))&lt;&gt;RIGHT(EO131,LEN(EO131)-FIND("|",EO131))))*($D$18)+SUMIFS($D$17,$H$131,"&lt;&gt;0|-",$G131,LEFT(EO131,FIND("·",EO131)-1)),0)</f>
        <v>0</v>
      </c>
      <c r="EQ131" s="74"/>
      <c r="ER131" s="141"/>
      <c r="ES131" s="133">
        <f t="array" ref="ES131">IFERROR(SUM(($G$128:$G$131=LEFT(ER131,FIND("·",ER131)-1))*(LEFT(($H$128:$H$131),1)=MID(ER131,FIND("|",ER131)-1,1))*(RIGHT(($H$128:$H$131),LEN($H$128:$H$131)-FIND("|",$H$128:$H$131))=RIGHT(ER131,LEN(ER131)-FIND("|",ER131)))*($D$19+$D$18))+SUM(($D$128:$D$131=LEFT(ER131,FIND("·",ER131)-1))*(LEFT(($E$128:$E$131),1)=MID(ER131,FIND("|",ER131)-1,1))*(RIGHT(($E$128:$E$131),LEN($E$128:$E$131)-FIND("|",$E$128:$E$131))=RIGHT(ER131,LEN(ER131)-FIND("|",ER131))))*($D$19+$D$18)+SUM((($G$128:$G$131)=LEFT(ER131,FIND("·",ER131)-1))*(LEFT(($H$128:$H$131),1)=MID(ER131,FIND("|",ER131)-1,1))*(RIGHT(($H$128:$H$131),LEN($H$128:$H$131)-FIND("|",$H$128:$H$131))&lt;&gt;RIGHT(ER131,LEN(ER131)-FIND("|",ER131))))*$D$18+SUM(($D$128:$D$131=LEFT(ER131,FIND("·",ER131)-1))*(LEFT(($E$128:$E$131),1)=MID(ER131,FIND("|",ER131)-1,1))*(RIGHT(($E$128:$E$131),LEN($E$128:$E$131)-FIND("|",$E$128:$E$131))&lt;&gt;RIGHT(ER131,LEN(ER131)-FIND("|",ER131))))*($D$18)+SUMIFS($D$17,$H$131,"&lt;&gt;0|-",$G131,LEFT(ER131,FIND("·",ER131)-1)),0)</f>
        <v>0</v>
      </c>
      <c r="ET131" s="74"/>
      <c r="EU131" s="141"/>
      <c r="EV131" s="133">
        <f t="array" ref="EV131">IFERROR(SUM(($G$128:$G$131=LEFT(EU131,FIND("·",EU131)-1))*(LEFT(($H$128:$H$131),1)=MID(EU131,FIND("|",EU131)-1,1))*(RIGHT(($H$128:$H$131),LEN($H$128:$H$131)-FIND("|",$H$128:$H$131))=RIGHT(EU131,LEN(EU131)-FIND("|",EU131)))*($D$19+$D$18))+SUM(($D$128:$D$131=LEFT(EU131,FIND("·",EU131)-1))*(LEFT(($E$128:$E$131),1)=MID(EU131,FIND("|",EU131)-1,1))*(RIGHT(($E$128:$E$131),LEN($E$128:$E$131)-FIND("|",$E$128:$E$131))=RIGHT(EU131,LEN(EU131)-FIND("|",EU131))))*($D$19+$D$18)+SUM((($G$128:$G$131)=LEFT(EU131,FIND("·",EU131)-1))*(LEFT(($H$128:$H$131),1)=MID(EU131,FIND("|",EU131)-1,1))*(RIGHT(($H$128:$H$131),LEN($H$128:$H$131)-FIND("|",$H$128:$H$131))&lt;&gt;RIGHT(EU131,LEN(EU131)-FIND("|",EU131))))*$D$18+SUM(($D$128:$D$131=LEFT(EU131,FIND("·",EU131)-1))*(LEFT(($E$128:$E$131),1)=MID(EU131,FIND("|",EU131)-1,1))*(RIGHT(($E$128:$E$131),LEN($E$128:$E$131)-FIND("|",$E$128:$E$131))&lt;&gt;RIGHT(EU131,LEN(EU131)-FIND("|",EU131))))*($D$18)+SUMIFS($D$17,$H$131,"&lt;&gt;0|-",$G131,LEFT(EU131,FIND("·",EU131)-1)),0)</f>
        <v>0</v>
      </c>
      <c r="EW131" s="74"/>
      <c r="EX131" s="141"/>
      <c r="EY131" s="133">
        <f t="array" ref="EY131">IFERROR(SUM(($G$128:$G$131=LEFT(EX131,FIND("·",EX131)-1))*(LEFT(($H$128:$H$131),1)=MID(EX131,FIND("|",EX131)-1,1))*(RIGHT(($H$128:$H$131),LEN($H$128:$H$131)-FIND("|",$H$128:$H$131))=RIGHT(EX131,LEN(EX131)-FIND("|",EX131)))*($D$19+$D$18))+SUM(($D$128:$D$131=LEFT(EX131,FIND("·",EX131)-1))*(LEFT(($E$128:$E$131),1)=MID(EX131,FIND("|",EX131)-1,1))*(RIGHT(($E$128:$E$131),LEN($E$128:$E$131)-FIND("|",$E$128:$E$131))=RIGHT(EX131,LEN(EX131)-FIND("|",EX131))))*($D$19+$D$18)+SUM((($G$128:$G$131)=LEFT(EX131,FIND("·",EX131)-1))*(LEFT(($H$128:$H$131),1)=MID(EX131,FIND("|",EX131)-1,1))*(RIGHT(($H$128:$H$131),LEN($H$128:$H$131)-FIND("|",$H$128:$H$131))&lt;&gt;RIGHT(EX131,LEN(EX131)-FIND("|",EX131))))*$D$18+SUM(($D$128:$D$131=LEFT(EX131,FIND("·",EX131)-1))*(LEFT(($E$128:$E$131),1)=MID(EX131,FIND("|",EX131)-1,1))*(RIGHT(($E$128:$E$131),LEN($E$128:$E$131)-FIND("|",$E$128:$E$131))&lt;&gt;RIGHT(EX131,LEN(EX131)-FIND("|",EX131))))*($D$18)+SUMIFS($D$17,$H$131,"&lt;&gt;0|-",$G131,LEFT(EX131,FIND("·",EX131)-1)),0)</f>
        <v>0</v>
      </c>
      <c r="EZ131" s="74"/>
      <c r="FA131" s="141"/>
      <c r="FB131" s="133">
        <f t="array" ref="FB131">IFERROR(SUM(($G$128:$G$131=LEFT(FA131,FIND("·",FA131)-1))*(LEFT(($H$128:$H$131),1)=MID(FA131,FIND("|",FA131)-1,1))*(RIGHT(($H$128:$H$131),LEN($H$128:$H$131)-FIND("|",$H$128:$H$131))=RIGHT(FA131,LEN(FA131)-FIND("|",FA131)))*($D$19+$D$18))+SUM(($D$128:$D$131=LEFT(FA131,FIND("·",FA131)-1))*(LEFT(($E$128:$E$131),1)=MID(FA131,FIND("|",FA131)-1,1))*(RIGHT(($E$128:$E$131),LEN($E$128:$E$131)-FIND("|",$E$128:$E$131))=RIGHT(FA131,LEN(FA131)-FIND("|",FA131))))*($D$19+$D$18)+SUM((($G$128:$G$131)=LEFT(FA131,FIND("·",FA131)-1))*(LEFT(($H$128:$H$131),1)=MID(FA131,FIND("|",FA131)-1,1))*(RIGHT(($H$128:$H$131),LEN($H$128:$H$131)-FIND("|",$H$128:$H$131))&lt;&gt;RIGHT(FA131,LEN(FA131)-FIND("|",FA131))))*$D$18+SUM(($D$128:$D$131=LEFT(FA131,FIND("·",FA131)-1))*(LEFT(($E$128:$E$131),1)=MID(FA131,FIND("|",FA131)-1,1))*(RIGHT(($E$128:$E$131),LEN($E$128:$E$131)-FIND("|",$E$128:$E$131))&lt;&gt;RIGHT(FA131,LEN(FA131)-FIND("|",FA131))))*($D$18)+SUMIFS($D$17,$H$131,"&lt;&gt;0|-",$G131,LEFT(FA131,FIND("·",FA131)-1)),0)</f>
        <v>0</v>
      </c>
      <c r="FC131" s="74"/>
    </row>
    <row r="132" spans="2:159" s="73" customFormat="1" ht="15" customHeight="1" x14ac:dyDescent="0.3">
      <c r="B132" s="157"/>
      <c r="C132" s="157"/>
      <c r="D132" s="75"/>
      <c r="E132" s="75"/>
      <c r="J132" s="142"/>
      <c r="M132" s="141"/>
      <c r="N132" s="133"/>
      <c r="O132" s="135"/>
      <c r="P132" s="141"/>
      <c r="Q132" s="133"/>
      <c r="R132" s="135"/>
      <c r="S132" s="141"/>
      <c r="T132" s="133"/>
      <c r="U132" s="135"/>
      <c r="V132" s="141"/>
      <c r="W132" s="133"/>
      <c r="X132" s="135"/>
      <c r="Y132" s="141"/>
      <c r="Z132" s="133"/>
      <c r="AA132" s="135"/>
      <c r="AB132" s="141"/>
      <c r="AC132" s="133"/>
      <c r="AD132" s="135"/>
      <c r="AE132" s="141"/>
      <c r="AF132" s="133"/>
      <c r="AG132" s="135"/>
      <c r="AH132" s="141"/>
      <c r="AI132" s="133"/>
      <c r="AJ132" s="135"/>
      <c r="AK132" s="141"/>
      <c r="AL132" s="133"/>
      <c r="AM132" s="135"/>
      <c r="AN132" s="141"/>
      <c r="AO132" s="133"/>
      <c r="AP132" s="135"/>
      <c r="AQ132" s="141"/>
      <c r="AR132" s="133"/>
      <c r="AS132" s="135"/>
      <c r="AT132" s="141"/>
      <c r="AU132" s="133"/>
      <c r="AV132" s="135"/>
      <c r="AW132" s="141"/>
      <c r="AX132" s="133"/>
      <c r="AY132" s="135"/>
      <c r="AZ132" s="141"/>
      <c r="BA132" s="133"/>
      <c r="BB132" s="135"/>
      <c r="BC132" s="141"/>
      <c r="BD132" s="133"/>
      <c r="BE132" s="135"/>
      <c r="BF132" s="141"/>
      <c r="BG132" s="133"/>
      <c r="BH132" s="135"/>
      <c r="BI132" s="141"/>
      <c r="BJ132" s="133"/>
      <c r="BK132" s="135"/>
      <c r="BL132" s="141"/>
      <c r="BM132" s="133"/>
      <c r="BN132" s="135"/>
      <c r="BO132" s="141"/>
      <c r="BP132" s="133"/>
      <c r="BQ132" s="135"/>
      <c r="BR132" s="141"/>
      <c r="BS132" s="133"/>
      <c r="BT132" s="135"/>
      <c r="BU132" s="141"/>
      <c r="BV132" s="133"/>
      <c r="BW132" s="135"/>
      <c r="BX132" s="141"/>
      <c r="BY132" s="133"/>
      <c r="BZ132" s="135"/>
      <c r="CA132" s="141"/>
      <c r="CB132" s="133"/>
      <c r="CC132" s="135"/>
      <c r="CD132" s="141"/>
      <c r="CE132" s="133"/>
      <c r="CF132" s="135"/>
      <c r="CG132" s="141"/>
      <c r="CH132" s="133"/>
      <c r="CI132" s="135"/>
      <c r="CJ132" s="141"/>
      <c r="CK132" s="133"/>
      <c r="CL132" s="135"/>
      <c r="CM132" s="141"/>
      <c r="CN132" s="133"/>
      <c r="CO132" s="135"/>
      <c r="CP132" s="141"/>
      <c r="CQ132" s="133"/>
      <c r="CR132" s="135"/>
      <c r="CS132" s="141"/>
      <c r="CT132" s="133"/>
      <c r="CU132" s="135"/>
      <c r="CV132" s="141"/>
      <c r="CW132" s="133"/>
      <c r="CX132" s="135"/>
      <c r="CY132" s="141"/>
      <c r="CZ132" s="133"/>
      <c r="DA132" s="135"/>
      <c r="DB132" s="141"/>
      <c r="DC132" s="133"/>
      <c r="DD132" s="135"/>
      <c r="DE132" s="141"/>
      <c r="DF132" s="133"/>
      <c r="DG132" s="135"/>
      <c r="DH132" s="141"/>
      <c r="DI132" s="133"/>
      <c r="DJ132" s="135"/>
      <c r="DK132" s="141"/>
      <c r="DL132" s="133"/>
      <c r="DM132" s="135"/>
      <c r="DN132" s="141"/>
      <c r="DO132" s="133"/>
      <c r="DP132" s="135"/>
      <c r="DQ132" s="141"/>
      <c r="DR132" s="133"/>
      <c r="DS132" s="135"/>
      <c r="DT132" s="141"/>
      <c r="DU132" s="133"/>
      <c r="DV132" s="135"/>
      <c r="DW132" s="141"/>
      <c r="DX132" s="133"/>
      <c r="DY132" s="135"/>
      <c r="DZ132" s="141"/>
      <c r="EA132" s="133"/>
      <c r="EB132" s="135"/>
      <c r="EC132" s="141"/>
      <c r="ED132" s="133"/>
      <c r="EE132" s="135"/>
      <c r="EF132" s="141"/>
      <c r="EG132" s="133"/>
      <c r="EH132" s="135"/>
      <c r="EI132" s="141"/>
      <c r="EJ132" s="133"/>
      <c r="EK132" s="135"/>
      <c r="EL132" s="141"/>
      <c r="EM132" s="133"/>
      <c r="EN132" s="135"/>
      <c r="EO132" s="141"/>
      <c r="EP132" s="133"/>
      <c r="EQ132" s="135"/>
      <c r="ER132" s="141"/>
      <c r="ES132" s="133"/>
      <c r="ET132" s="135"/>
      <c r="EU132" s="141"/>
      <c r="EV132" s="133"/>
      <c r="EW132" s="135"/>
      <c r="EX132" s="141"/>
      <c r="EY132" s="133"/>
      <c r="EZ132" s="135"/>
      <c r="FA132" s="141"/>
      <c r="FB132" s="133"/>
      <c r="FC132" s="135"/>
    </row>
    <row r="133" spans="2:159" s="73" customFormat="1" ht="17.25" customHeight="1" x14ac:dyDescent="0.3">
      <c r="B133" s="157"/>
      <c r="C133" s="157"/>
      <c r="D133" s="75"/>
      <c r="E133" s="75"/>
      <c r="G133" s="629" t="s">
        <v>256</v>
      </c>
      <c r="H133" s="630"/>
      <c r="J133" s="142"/>
      <c r="M133" s="141"/>
      <c r="N133" s="133"/>
      <c r="O133" s="135"/>
      <c r="P133" s="141"/>
      <c r="Q133" s="133"/>
      <c r="R133" s="135"/>
      <c r="S133" s="141"/>
      <c r="T133" s="133"/>
      <c r="U133" s="135"/>
      <c r="V133" s="141"/>
      <c r="W133" s="133"/>
      <c r="X133" s="135"/>
      <c r="Y133" s="141"/>
      <c r="Z133" s="133"/>
      <c r="AA133" s="135"/>
      <c r="AB133" s="141"/>
      <c r="AC133" s="133"/>
      <c r="AD133" s="135"/>
      <c r="AE133" s="141"/>
      <c r="AF133" s="133"/>
      <c r="AG133" s="135"/>
      <c r="AH133" s="141"/>
      <c r="AI133" s="133"/>
      <c r="AJ133" s="135"/>
      <c r="AK133" s="141"/>
      <c r="AL133" s="133"/>
      <c r="AM133" s="135"/>
      <c r="AN133" s="141"/>
      <c r="AO133" s="133"/>
      <c r="AP133" s="135"/>
      <c r="AQ133" s="141"/>
      <c r="AR133" s="133"/>
      <c r="AS133" s="135"/>
      <c r="AT133" s="141"/>
      <c r="AU133" s="133"/>
      <c r="AV133" s="135"/>
      <c r="AW133" s="141"/>
      <c r="AX133" s="133"/>
      <c r="AY133" s="135"/>
      <c r="AZ133" s="141"/>
      <c r="BA133" s="133"/>
      <c r="BB133" s="135"/>
      <c r="BC133" s="141"/>
      <c r="BD133" s="133"/>
      <c r="BE133" s="135"/>
      <c r="BF133" s="141"/>
      <c r="BG133" s="133"/>
      <c r="BH133" s="135"/>
      <c r="BI133" s="141"/>
      <c r="BJ133" s="133"/>
      <c r="BK133" s="135"/>
      <c r="BL133" s="141"/>
      <c r="BM133" s="133"/>
      <c r="BN133" s="135"/>
      <c r="BO133" s="141"/>
      <c r="BP133" s="133"/>
      <c r="BQ133" s="135"/>
      <c r="BR133" s="141"/>
      <c r="BS133" s="133"/>
      <c r="BT133" s="135"/>
      <c r="BU133" s="141"/>
      <c r="BV133" s="133"/>
      <c r="BW133" s="135"/>
      <c r="BX133" s="141"/>
      <c r="BY133" s="133"/>
      <c r="BZ133" s="135"/>
      <c r="CA133" s="141"/>
      <c r="CB133" s="133"/>
      <c r="CC133" s="135"/>
      <c r="CD133" s="141"/>
      <c r="CE133" s="133"/>
      <c r="CF133" s="135"/>
      <c r="CG133" s="141"/>
      <c r="CH133" s="133"/>
      <c r="CI133" s="135"/>
      <c r="CJ133" s="141"/>
      <c r="CK133" s="133"/>
      <c r="CL133" s="135"/>
      <c r="CM133" s="141"/>
      <c r="CN133" s="133"/>
      <c r="CO133" s="135"/>
      <c r="CP133" s="141"/>
      <c r="CQ133" s="133"/>
      <c r="CR133" s="135"/>
      <c r="CS133" s="141"/>
      <c r="CT133" s="133"/>
      <c r="CU133" s="135"/>
      <c r="CV133" s="141"/>
      <c r="CW133" s="133"/>
      <c r="CX133" s="135"/>
      <c r="CY133" s="141"/>
      <c r="CZ133" s="133"/>
      <c r="DA133" s="135"/>
      <c r="DB133" s="141"/>
      <c r="DC133" s="133"/>
      <c r="DD133" s="135"/>
      <c r="DE133" s="141"/>
      <c r="DF133" s="133"/>
      <c r="DG133" s="135"/>
      <c r="DH133" s="141"/>
      <c r="DI133" s="133"/>
      <c r="DJ133" s="135"/>
      <c r="DK133" s="141"/>
      <c r="DL133" s="133"/>
      <c r="DM133" s="135"/>
      <c r="DN133" s="141"/>
      <c r="DO133" s="133"/>
      <c r="DP133" s="135"/>
      <c r="DQ133" s="141"/>
      <c r="DR133" s="133"/>
      <c r="DS133" s="135"/>
      <c r="DT133" s="141"/>
      <c r="DU133" s="133"/>
      <c r="DV133" s="135"/>
      <c r="DW133" s="141"/>
      <c r="DX133" s="133"/>
      <c r="DY133" s="135"/>
      <c r="DZ133" s="141"/>
      <c r="EA133" s="133"/>
      <c r="EB133" s="135"/>
      <c r="EC133" s="141"/>
      <c r="ED133" s="133"/>
      <c r="EE133" s="135"/>
      <c r="EF133" s="141"/>
      <c r="EG133" s="133"/>
      <c r="EH133" s="135"/>
      <c r="EI133" s="141"/>
      <c r="EJ133" s="133"/>
      <c r="EK133" s="135"/>
      <c r="EL133" s="141"/>
      <c r="EM133" s="133"/>
      <c r="EN133" s="135"/>
      <c r="EO133" s="141"/>
      <c r="EP133" s="133"/>
      <c r="EQ133" s="135"/>
      <c r="ER133" s="141"/>
      <c r="ES133" s="133"/>
      <c r="ET133" s="135"/>
      <c r="EU133" s="141"/>
      <c r="EV133" s="133"/>
      <c r="EW133" s="135"/>
      <c r="EX133" s="141"/>
      <c r="EY133" s="133"/>
      <c r="EZ133" s="135"/>
      <c r="FA133" s="141"/>
      <c r="FB133" s="133"/>
      <c r="FC133" s="135"/>
    </row>
    <row r="134" spans="2:159" s="73" customFormat="1" ht="15" customHeight="1" x14ac:dyDescent="0.3">
      <c r="B134" s="157"/>
      <c r="C134" s="157"/>
      <c r="D134" s="75"/>
      <c r="E134" s="75"/>
      <c r="F134" s="600" t="s">
        <v>145</v>
      </c>
      <c r="G134" s="174" t="s">
        <v>87</v>
      </c>
      <c r="H134" s="176" t="str">
        <f>Resultados!F80</f>
        <v>W57</v>
      </c>
      <c r="J134" s="146"/>
      <c r="K134" s="145">
        <f>COUNTIF($H$134:$H$137,J134)*$D$20</f>
        <v>0</v>
      </c>
      <c r="M134" s="141"/>
      <c r="N134" s="133">
        <f>COUNTIF($H$134:$H$137,M134)*$D$20</f>
        <v>0</v>
      </c>
      <c r="O134" s="135"/>
      <c r="P134" s="141"/>
      <c r="Q134" s="133">
        <f>COUNTIF($H$134:$H$137,P134)*$D$20</f>
        <v>0</v>
      </c>
      <c r="R134" s="135"/>
      <c r="S134" s="141"/>
      <c r="T134" s="133">
        <f>COUNTIF($H$134:$H$137,S134)*$D$20</f>
        <v>0</v>
      </c>
      <c r="U134" s="135"/>
      <c r="V134" s="141"/>
      <c r="W134" s="133">
        <f>COUNTIF($H$134:$H$137,V134)*$D$20</f>
        <v>0</v>
      </c>
      <c r="X134" s="135"/>
      <c r="Y134" s="141"/>
      <c r="Z134" s="133">
        <f>COUNTIF($H$134:$H$137,Y134)*$D$20</f>
        <v>0</v>
      </c>
      <c r="AA134" s="135"/>
      <c r="AB134" s="141"/>
      <c r="AC134" s="133">
        <f>COUNTIF($H$134:$H$137,AB134)*$D$20</f>
        <v>0</v>
      </c>
      <c r="AD134" s="135"/>
      <c r="AE134" s="141"/>
      <c r="AF134" s="133">
        <f>COUNTIF($H$134:$H$137,AE134)*$D$20</f>
        <v>0</v>
      </c>
      <c r="AG134" s="135"/>
      <c r="AH134" s="141"/>
      <c r="AI134" s="133">
        <f>COUNTIF($H$134:$H$137,AH134)*$D$20</f>
        <v>0</v>
      </c>
      <c r="AJ134" s="135"/>
      <c r="AK134" s="141"/>
      <c r="AL134" s="133">
        <f>COUNTIF($H$134:$H$137,AK134)*$D$20</f>
        <v>0</v>
      </c>
      <c r="AM134" s="135"/>
      <c r="AN134" s="141"/>
      <c r="AO134" s="133">
        <f>COUNTIF($H$134:$H$137,AN134)*$D$20</f>
        <v>0</v>
      </c>
      <c r="AP134" s="135"/>
      <c r="AQ134" s="141"/>
      <c r="AR134" s="133">
        <f>COUNTIF($H$134:$H$137,AQ134)*$D$20</f>
        <v>0</v>
      </c>
      <c r="AS134" s="135"/>
      <c r="AT134" s="141"/>
      <c r="AU134" s="133">
        <f>COUNTIF($H$134:$H$137,AT134)*$D$20</f>
        <v>0</v>
      </c>
      <c r="AV134" s="135"/>
      <c r="AW134" s="141"/>
      <c r="AX134" s="133">
        <f>COUNTIF($H$134:$H$137,AW134)*$D$20</f>
        <v>0</v>
      </c>
      <c r="AY134" s="135"/>
      <c r="AZ134" s="141"/>
      <c r="BA134" s="133">
        <f>COUNTIF($H$134:$H$137,AZ134)*$D$20</f>
        <v>0</v>
      </c>
      <c r="BB134" s="135"/>
      <c r="BC134" s="141"/>
      <c r="BD134" s="133">
        <f>COUNTIF($H$134:$H$137,BC134)*$D$20</f>
        <v>0</v>
      </c>
      <c r="BE134" s="135"/>
      <c r="BF134" s="141"/>
      <c r="BG134" s="133">
        <f>COUNTIF($H$134:$H$137,BF134)*$D$20</f>
        <v>0</v>
      </c>
      <c r="BH134" s="135"/>
      <c r="BI134" s="141"/>
      <c r="BJ134" s="133">
        <f>COUNTIF($H$134:$H$137,BI134)*$D$20</f>
        <v>0</v>
      </c>
      <c r="BK134" s="135"/>
      <c r="BL134" s="141"/>
      <c r="BM134" s="133">
        <f>COUNTIF($H$134:$H$137,BL134)*$D$20</f>
        <v>0</v>
      </c>
      <c r="BN134" s="135"/>
      <c r="BO134" s="141"/>
      <c r="BP134" s="133">
        <f>COUNTIF($H$134:$H$137,BO134)*$D$20</f>
        <v>0</v>
      </c>
      <c r="BQ134" s="135"/>
      <c r="BR134" s="141"/>
      <c r="BS134" s="133">
        <f>COUNTIF($H$134:$H$137,BR134)*$D$20</f>
        <v>0</v>
      </c>
      <c r="BT134" s="135"/>
      <c r="BU134" s="141"/>
      <c r="BV134" s="133">
        <f>COUNTIF($H$134:$H$137,BU134)*$D$20</f>
        <v>0</v>
      </c>
      <c r="BW134" s="135"/>
      <c r="BX134" s="141"/>
      <c r="BY134" s="133">
        <f>COUNTIF($H$134:$H$137,BX134)*$D$20</f>
        <v>0</v>
      </c>
      <c r="BZ134" s="135"/>
      <c r="CA134" s="141"/>
      <c r="CB134" s="133">
        <f>COUNTIF($H$134:$H$137,CA134)*$D$20</f>
        <v>0</v>
      </c>
      <c r="CC134" s="135"/>
      <c r="CD134" s="141"/>
      <c r="CE134" s="133">
        <f>COUNTIF($H$134:$H$137,CD134)*$D$20</f>
        <v>0</v>
      </c>
      <c r="CF134" s="135"/>
      <c r="CG134" s="141"/>
      <c r="CH134" s="133">
        <f>COUNTIF($H$134:$H$137,CG134)*$D$20</f>
        <v>0</v>
      </c>
      <c r="CI134" s="135"/>
      <c r="CJ134" s="141"/>
      <c r="CK134" s="133">
        <f>COUNTIF($H$134:$H$137,CJ134)*$D$20</f>
        <v>0</v>
      </c>
      <c r="CL134" s="135"/>
      <c r="CM134" s="141"/>
      <c r="CN134" s="133">
        <f>COUNTIF($H$134:$H$137,CM134)*$D$20</f>
        <v>0</v>
      </c>
      <c r="CO134" s="135"/>
      <c r="CP134" s="141"/>
      <c r="CQ134" s="133">
        <f>COUNTIF($H$134:$H$137,CP134)*$D$20</f>
        <v>0</v>
      </c>
      <c r="CR134" s="135"/>
      <c r="CS134" s="141"/>
      <c r="CT134" s="133">
        <f>COUNTIF($H$134:$H$137,CS134)*$D$20</f>
        <v>0</v>
      </c>
      <c r="CU134" s="135"/>
      <c r="CV134" s="141"/>
      <c r="CW134" s="133">
        <f>COUNTIF($H$134:$H$137,CV134)*$D$20</f>
        <v>0</v>
      </c>
      <c r="CX134" s="135"/>
      <c r="CY134" s="141"/>
      <c r="CZ134" s="133">
        <f>COUNTIF($H$134:$H$137,CY134)*$D$20</f>
        <v>0</v>
      </c>
      <c r="DA134" s="135"/>
      <c r="DB134" s="141"/>
      <c r="DC134" s="133">
        <f>COUNTIF($H$134:$H$137,DB134)*$D$20</f>
        <v>0</v>
      </c>
      <c r="DD134" s="135"/>
      <c r="DE134" s="141"/>
      <c r="DF134" s="133">
        <f>COUNTIF($H$134:$H$137,DE134)*$D$20</f>
        <v>0</v>
      </c>
      <c r="DG134" s="135"/>
      <c r="DH134" s="141"/>
      <c r="DI134" s="133">
        <f>COUNTIF($H$134:$H$137,DH134)*$D$20</f>
        <v>0</v>
      </c>
      <c r="DJ134" s="135"/>
      <c r="DK134" s="141"/>
      <c r="DL134" s="133">
        <f>COUNTIF($H$134:$H$137,DK134)*$D$20</f>
        <v>0</v>
      </c>
      <c r="DM134" s="135"/>
      <c r="DN134" s="141"/>
      <c r="DO134" s="133">
        <f>COUNTIF($H$134:$H$137,DN134)*$D$20</f>
        <v>0</v>
      </c>
      <c r="DP134" s="135"/>
      <c r="DQ134" s="141"/>
      <c r="DR134" s="133">
        <f>COUNTIF($H$134:$H$137,DQ134)*$D$20</f>
        <v>0</v>
      </c>
      <c r="DS134" s="135"/>
      <c r="DT134" s="141"/>
      <c r="DU134" s="133">
        <f>COUNTIF($H$134:$H$137,DT134)*$D$20</f>
        <v>0</v>
      </c>
      <c r="DV134" s="135"/>
      <c r="DW134" s="141"/>
      <c r="DX134" s="133">
        <f>COUNTIF($H$134:$H$137,DW134)*$D$20</f>
        <v>0</v>
      </c>
      <c r="DY134" s="135"/>
      <c r="DZ134" s="141"/>
      <c r="EA134" s="133">
        <f>COUNTIF($H$134:$H$137,DZ134)*$D$20</f>
        <v>0</v>
      </c>
      <c r="EB134" s="135"/>
      <c r="EC134" s="141"/>
      <c r="ED134" s="133">
        <f>COUNTIF($H$134:$H$137,EC134)*$D$20</f>
        <v>0</v>
      </c>
      <c r="EE134" s="135"/>
      <c r="EF134" s="141"/>
      <c r="EG134" s="133">
        <f>COUNTIF($H$134:$H$137,EF134)*$D$20</f>
        <v>0</v>
      </c>
      <c r="EH134" s="135"/>
      <c r="EI134" s="141"/>
      <c r="EJ134" s="133">
        <f>COUNTIF($H$134:$H$137,EI134)*$D$20</f>
        <v>0</v>
      </c>
      <c r="EK134" s="135"/>
      <c r="EL134" s="141"/>
      <c r="EM134" s="133">
        <f>COUNTIF($H$134:$H$137,EL134)*$D$20</f>
        <v>0</v>
      </c>
      <c r="EN134" s="135"/>
      <c r="EO134" s="141"/>
      <c r="EP134" s="133">
        <f>COUNTIF($H$134:$H$137,EO134)*$D$20</f>
        <v>0</v>
      </c>
      <c r="EQ134" s="135"/>
      <c r="ER134" s="141"/>
      <c r="ES134" s="133">
        <f>COUNTIF($H$134:$H$137,ER134)*$D$20</f>
        <v>0</v>
      </c>
      <c r="ET134" s="135"/>
      <c r="EU134" s="141"/>
      <c r="EV134" s="133">
        <f>COUNTIF($H$134:$H$137,EU134)*$D$20</f>
        <v>0</v>
      </c>
      <c r="EW134" s="135"/>
      <c r="EX134" s="141"/>
      <c r="EY134" s="133">
        <f>COUNTIF($H$134:$H$137,EX134)*$D$20</f>
        <v>0</v>
      </c>
      <c r="EZ134" s="135"/>
      <c r="FA134" s="141"/>
      <c r="FB134" s="133">
        <f>COUNTIF($H$134:$H$137,FA134)*$D$20</f>
        <v>0</v>
      </c>
      <c r="FC134" s="135"/>
    </row>
    <row r="135" spans="2:159" s="73" customFormat="1" ht="15" customHeight="1" x14ac:dyDescent="0.3">
      <c r="B135" s="157"/>
      <c r="C135" s="157"/>
      <c r="D135" s="75"/>
      <c r="E135" s="75"/>
      <c r="F135" s="628"/>
      <c r="G135" s="166" t="s">
        <v>87</v>
      </c>
      <c r="H135" s="177" t="str">
        <f>Resultados!F81</f>
        <v>W59</v>
      </c>
      <c r="J135" s="146"/>
      <c r="K135" s="145">
        <f>COUNTIF($H$134:$H$137,J135)*$D$20</f>
        <v>0</v>
      </c>
      <c r="M135" s="141"/>
      <c r="N135" s="133">
        <f>COUNTIF($H$134:$H$137,M135)*$D$20</f>
        <v>0</v>
      </c>
      <c r="O135" s="135"/>
      <c r="P135" s="141"/>
      <c r="Q135" s="133">
        <f>COUNTIF($H$134:$H$137,P135)*$D$20</f>
        <v>0</v>
      </c>
      <c r="R135" s="135"/>
      <c r="S135" s="141"/>
      <c r="T135" s="133">
        <f>COUNTIF($H$134:$H$137,S135)*$D$20</f>
        <v>0</v>
      </c>
      <c r="U135" s="135"/>
      <c r="V135" s="141"/>
      <c r="W135" s="133">
        <f>COUNTIF($H$134:$H$137,V135)*$D$20</f>
        <v>0</v>
      </c>
      <c r="X135" s="135"/>
      <c r="Y135" s="141"/>
      <c r="Z135" s="133">
        <f>COUNTIF($H$134:$H$137,Y135)*$D$20</f>
        <v>0</v>
      </c>
      <c r="AA135" s="135"/>
      <c r="AB135" s="141"/>
      <c r="AC135" s="133">
        <f>COUNTIF($H$134:$H$137,AB135)*$D$20</f>
        <v>0</v>
      </c>
      <c r="AD135" s="135"/>
      <c r="AE135" s="141"/>
      <c r="AF135" s="133">
        <f>COUNTIF($H$134:$H$137,AE135)*$D$20</f>
        <v>0</v>
      </c>
      <c r="AG135" s="135"/>
      <c r="AH135" s="141"/>
      <c r="AI135" s="133">
        <f>COUNTIF($H$134:$H$137,AH135)*$D$20</f>
        <v>0</v>
      </c>
      <c r="AJ135" s="135"/>
      <c r="AK135" s="141"/>
      <c r="AL135" s="133">
        <f>COUNTIF($H$134:$H$137,AK135)*$D$20</f>
        <v>0</v>
      </c>
      <c r="AM135" s="135"/>
      <c r="AN135" s="141"/>
      <c r="AO135" s="133">
        <f>COUNTIF($H$134:$H$137,AN135)*$D$20</f>
        <v>0</v>
      </c>
      <c r="AP135" s="135"/>
      <c r="AQ135" s="141"/>
      <c r="AR135" s="133">
        <f>COUNTIF($H$134:$H$137,AQ135)*$D$20</f>
        <v>0</v>
      </c>
      <c r="AS135" s="135"/>
      <c r="AT135" s="141"/>
      <c r="AU135" s="133">
        <f>COUNTIF($H$134:$H$137,AT135)*$D$20</f>
        <v>0</v>
      </c>
      <c r="AV135" s="135"/>
      <c r="AW135" s="141"/>
      <c r="AX135" s="133">
        <f>COUNTIF($H$134:$H$137,AW135)*$D$20</f>
        <v>0</v>
      </c>
      <c r="AY135" s="135"/>
      <c r="AZ135" s="141"/>
      <c r="BA135" s="133">
        <f>COUNTIF($H$134:$H$137,AZ135)*$D$20</f>
        <v>0</v>
      </c>
      <c r="BB135" s="135"/>
      <c r="BC135" s="141"/>
      <c r="BD135" s="133">
        <f>COUNTIF($H$134:$H$137,BC135)*$D$20</f>
        <v>0</v>
      </c>
      <c r="BE135" s="135"/>
      <c r="BF135" s="141"/>
      <c r="BG135" s="133">
        <f>COUNTIF($H$134:$H$137,BF135)*$D$20</f>
        <v>0</v>
      </c>
      <c r="BH135" s="135"/>
      <c r="BI135" s="141"/>
      <c r="BJ135" s="133">
        <f>COUNTIF($H$134:$H$137,BI135)*$D$20</f>
        <v>0</v>
      </c>
      <c r="BK135" s="135"/>
      <c r="BL135" s="141"/>
      <c r="BM135" s="133">
        <f>COUNTIF($H$134:$H$137,BL135)*$D$20</f>
        <v>0</v>
      </c>
      <c r="BN135" s="135"/>
      <c r="BO135" s="141"/>
      <c r="BP135" s="133">
        <f>COUNTIF($H$134:$H$137,BO135)*$D$20</f>
        <v>0</v>
      </c>
      <c r="BQ135" s="135"/>
      <c r="BR135" s="141"/>
      <c r="BS135" s="133">
        <f>COUNTIF($H$134:$H$137,BR135)*$D$20</f>
        <v>0</v>
      </c>
      <c r="BT135" s="135"/>
      <c r="BU135" s="141"/>
      <c r="BV135" s="133">
        <f>COUNTIF($H$134:$H$137,BU135)*$D$20</f>
        <v>0</v>
      </c>
      <c r="BW135" s="135"/>
      <c r="BX135" s="141"/>
      <c r="BY135" s="133">
        <f>COUNTIF($H$134:$H$137,BX135)*$D$20</f>
        <v>0</v>
      </c>
      <c r="BZ135" s="135"/>
      <c r="CA135" s="141"/>
      <c r="CB135" s="133">
        <f>COUNTIF($H$134:$H$137,CA135)*$D$20</f>
        <v>0</v>
      </c>
      <c r="CC135" s="135"/>
      <c r="CD135" s="141"/>
      <c r="CE135" s="133">
        <f>COUNTIF($H$134:$H$137,CD135)*$D$20</f>
        <v>0</v>
      </c>
      <c r="CF135" s="135"/>
      <c r="CG135" s="141"/>
      <c r="CH135" s="133">
        <f>COUNTIF($H$134:$H$137,CG135)*$D$20</f>
        <v>0</v>
      </c>
      <c r="CI135" s="135"/>
      <c r="CJ135" s="141"/>
      <c r="CK135" s="133">
        <f>COUNTIF($H$134:$H$137,CJ135)*$D$20</f>
        <v>0</v>
      </c>
      <c r="CL135" s="135"/>
      <c r="CM135" s="141"/>
      <c r="CN135" s="133">
        <f>COUNTIF($H$134:$H$137,CM135)*$D$20</f>
        <v>0</v>
      </c>
      <c r="CO135" s="135"/>
      <c r="CP135" s="141"/>
      <c r="CQ135" s="133">
        <f>COUNTIF($H$134:$H$137,CP135)*$D$20</f>
        <v>0</v>
      </c>
      <c r="CR135" s="135"/>
      <c r="CS135" s="141"/>
      <c r="CT135" s="133">
        <f>COUNTIF($H$134:$H$137,CS135)*$D$20</f>
        <v>0</v>
      </c>
      <c r="CU135" s="135"/>
      <c r="CV135" s="141"/>
      <c r="CW135" s="133">
        <f>COUNTIF($H$134:$H$137,CV135)*$D$20</f>
        <v>0</v>
      </c>
      <c r="CX135" s="135"/>
      <c r="CY135" s="141"/>
      <c r="CZ135" s="133">
        <f>COUNTIF($H$134:$H$137,CY135)*$D$20</f>
        <v>0</v>
      </c>
      <c r="DA135" s="135"/>
      <c r="DB135" s="141"/>
      <c r="DC135" s="133">
        <f>COUNTIF($H$134:$H$137,DB135)*$D$20</f>
        <v>0</v>
      </c>
      <c r="DD135" s="135"/>
      <c r="DE135" s="141"/>
      <c r="DF135" s="133">
        <f>COUNTIF($H$134:$H$137,DE135)*$D$20</f>
        <v>0</v>
      </c>
      <c r="DG135" s="135"/>
      <c r="DH135" s="141"/>
      <c r="DI135" s="133">
        <f>COUNTIF($H$134:$H$137,DH135)*$D$20</f>
        <v>0</v>
      </c>
      <c r="DJ135" s="135"/>
      <c r="DK135" s="141"/>
      <c r="DL135" s="133">
        <f>COUNTIF($H$134:$H$137,DK135)*$D$20</f>
        <v>0</v>
      </c>
      <c r="DM135" s="135"/>
      <c r="DN135" s="141"/>
      <c r="DO135" s="133">
        <f>COUNTIF($H$134:$H$137,DN135)*$D$20</f>
        <v>0</v>
      </c>
      <c r="DP135" s="135"/>
      <c r="DQ135" s="141"/>
      <c r="DR135" s="133">
        <f>COUNTIF($H$134:$H$137,DQ135)*$D$20</f>
        <v>0</v>
      </c>
      <c r="DS135" s="135"/>
      <c r="DT135" s="141"/>
      <c r="DU135" s="133">
        <f>COUNTIF($H$134:$H$137,DT135)*$D$20</f>
        <v>0</v>
      </c>
      <c r="DV135" s="135"/>
      <c r="DW135" s="141"/>
      <c r="DX135" s="133">
        <f>COUNTIF($H$134:$H$137,DW135)*$D$20</f>
        <v>0</v>
      </c>
      <c r="DY135" s="135"/>
      <c r="DZ135" s="141"/>
      <c r="EA135" s="133">
        <f>COUNTIF($H$134:$H$137,DZ135)*$D$20</f>
        <v>0</v>
      </c>
      <c r="EB135" s="135"/>
      <c r="EC135" s="141"/>
      <c r="ED135" s="133">
        <f>COUNTIF($H$134:$H$137,EC135)*$D$20</f>
        <v>0</v>
      </c>
      <c r="EE135" s="135"/>
      <c r="EF135" s="141"/>
      <c r="EG135" s="133">
        <f>COUNTIF($H$134:$H$137,EF135)*$D$20</f>
        <v>0</v>
      </c>
      <c r="EH135" s="135"/>
      <c r="EI135" s="141"/>
      <c r="EJ135" s="133">
        <f>COUNTIF($H$134:$H$137,EI135)*$D$20</f>
        <v>0</v>
      </c>
      <c r="EK135" s="135"/>
      <c r="EL135" s="141"/>
      <c r="EM135" s="133">
        <f>COUNTIF($H$134:$H$137,EL135)*$D$20</f>
        <v>0</v>
      </c>
      <c r="EN135" s="135"/>
      <c r="EO135" s="141"/>
      <c r="EP135" s="133">
        <f>COUNTIF($H$134:$H$137,EO135)*$D$20</f>
        <v>0</v>
      </c>
      <c r="EQ135" s="135"/>
      <c r="ER135" s="141"/>
      <c r="ES135" s="133">
        <f>COUNTIF($H$134:$H$137,ER135)*$D$20</f>
        <v>0</v>
      </c>
      <c r="ET135" s="135"/>
      <c r="EU135" s="141"/>
      <c r="EV135" s="133">
        <f>COUNTIF($H$134:$H$137,EU135)*$D$20</f>
        <v>0</v>
      </c>
      <c r="EW135" s="135"/>
      <c r="EX135" s="141"/>
      <c r="EY135" s="133">
        <f>COUNTIF($H$134:$H$137,EX135)*$D$20</f>
        <v>0</v>
      </c>
      <c r="EZ135" s="135"/>
      <c r="FA135" s="141"/>
      <c r="FB135" s="133">
        <f>COUNTIF($H$134:$H$137,FA135)*$D$20</f>
        <v>0</v>
      </c>
      <c r="FC135" s="135"/>
    </row>
    <row r="136" spans="2:159" s="73" customFormat="1" ht="15" customHeight="1" x14ac:dyDescent="0.3">
      <c r="B136" s="157"/>
      <c r="C136" s="157"/>
      <c r="D136" s="75"/>
      <c r="E136" s="75"/>
      <c r="F136" s="628"/>
      <c r="G136" s="166" t="s">
        <v>87</v>
      </c>
      <c r="H136" s="177" t="str">
        <f>Resultados!K80</f>
        <v>W58</v>
      </c>
      <c r="J136" s="146"/>
      <c r="K136" s="145">
        <f>COUNTIF($H$134:$H$137,J136)*$D$20</f>
        <v>0</v>
      </c>
      <c r="M136" s="141"/>
      <c r="N136" s="133">
        <f>COUNTIF($H$134:$H$137,M136)*$D$20</f>
        <v>0</v>
      </c>
      <c r="O136" s="135"/>
      <c r="P136" s="141"/>
      <c r="Q136" s="133">
        <f>COUNTIF($H$134:$H$137,P136)*$D$20</f>
        <v>0</v>
      </c>
      <c r="R136" s="135"/>
      <c r="S136" s="141"/>
      <c r="T136" s="133">
        <f>COUNTIF($H$134:$H$137,S136)*$D$20</f>
        <v>0</v>
      </c>
      <c r="U136" s="135"/>
      <c r="V136" s="141"/>
      <c r="W136" s="133">
        <f>COUNTIF($H$134:$H$137,V136)*$D$20</f>
        <v>0</v>
      </c>
      <c r="X136" s="135"/>
      <c r="Y136" s="141"/>
      <c r="Z136" s="133">
        <f>COUNTIF($H$134:$H$137,Y136)*$D$20</f>
        <v>0</v>
      </c>
      <c r="AA136" s="135"/>
      <c r="AB136" s="141"/>
      <c r="AC136" s="133">
        <f>COUNTIF($H$134:$H$137,AB136)*$D$20</f>
        <v>0</v>
      </c>
      <c r="AD136" s="135"/>
      <c r="AE136" s="141"/>
      <c r="AF136" s="133">
        <f>COUNTIF($H$134:$H$137,AE136)*$D$20</f>
        <v>0</v>
      </c>
      <c r="AG136" s="135"/>
      <c r="AH136" s="141"/>
      <c r="AI136" s="133">
        <f>COUNTIF($H$134:$H$137,AH136)*$D$20</f>
        <v>0</v>
      </c>
      <c r="AJ136" s="135"/>
      <c r="AK136" s="141"/>
      <c r="AL136" s="133">
        <f>COUNTIF($H$134:$H$137,AK136)*$D$20</f>
        <v>0</v>
      </c>
      <c r="AM136" s="135"/>
      <c r="AN136" s="141"/>
      <c r="AO136" s="133">
        <f>COUNTIF($H$134:$H$137,AN136)*$D$20</f>
        <v>0</v>
      </c>
      <c r="AP136" s="135"/>
      <c r="AQ136" s="141"/>
      <c r="AR136" s="133">
        <f>COUNTIF($H$134:$H$137,AQ136)*$D$20</f>
        <v>0</v>
      </c>
      <c r="AS136" s="135"/>
      <c r="AT136" s="141"/>
      <c r="AU136" s="133">
        <f>COUNTIF($H$134:$H$137,AT136)*$D$20</f>
        <v>0</v>
      </c>
      <c r="AV136" s="135"/>
      <c r="AW136" s="141"/>
      <c r="AX136" s="133">
        <f>COUNTIF($H$134:$H$137,AW136)*$D$20</f>
        <v>0</v>
      </c>
      <c r="AY136" s="135"/>
      <c r="AZ136" s="141"/>
      <c r="BA136" s="133">
        <f>COUNTIF($H$134:$H$137,AZ136)*$D$20</f>
        <v>0</v>
      </c>
      <c r="BB136" s="135"/>
      <c r="BC136" s="141"/>
      <c r="BD136" s="133">
        <f>COUNTIF($H$134:$H$137,BC136)*$D$20</f>
        <v>0</v>
      </c>
      <c r="BE136" s="135"/>
      <c r="BF136" s="141"/>
      <c r="BG136" s="133">
        <f>COUNTIF($H$134:$H$137,BF136)*$D$20</f>
        <v>0</v>
      </c>
      <c r="BH136" s="135"/>
      <c r="BI136" s="141"/>
      <c r="BJ136" s="133">
        <f>COUNTIF($H$134:$H$137,BI136)*$D$20</f>
        <v>0</v>
      </c>
      <c r="BK136" s="135"/>
      <c r="BL136" s="141"/>
      <c r="BM136" s="133">
        <f>COUNTIF($H$134:$H$137,BL136)*$D$20</f>
        <v>0</v>
      </c>
      <c r="BN136" s="135"/>
      <c r="BO136" s="141"/>
      <c r="BP136" s="133">
        <f>COUNTIF($H$134:$H$137,BO136)*$D$20</f>
        <v>0</v>
      </c>
      <c r="BQ136" s="135"/>
      <c r="BR136" s="141"/>
      <c r="BS136" s="133">
        <f>COUNTIF($H$134:$H$137,BR136)*$D$20</f>
        <v>0</v>
      </c>
      <c r="BT136" s="135"/>
      <c r="BU136" s="141"/>
      <c r="BV136" s="133">
        <f>COUNTIF($H$134:$H$137,BU136)*$D$20</f>
        <v>0</v>
      </c>
      <c r="BW136" s="135"/>
      <c r="BX136" s="141"/>
      <c r="BY136" s="133">
        <f>COUNTIF($H$134:$H$137,BX136)*$D$20</f>
        <v>0</v>
      </c>
      <c r="BZ136" s="135"/>
      <c r="CA136" s="141"/>
      <c r="CB136" s="133">
        <f>COUNTIF($H$134:$H$137,CA136)*$D$20</f>
        <v>0</v>
      </c>
      <c r="CC136" s="135"/>
      <c r="CD136" s="141"/>
      <c r="CE136" s="133">
        <f>COUNTIF($H$134:$H$137,CD136)*$D$20</f>
        <v>0</v>
      </c>
      <c r="CF136" s="135"/>
      <c r="CG136" s="141"/>
      <c r="CH136" s="133">
        <f>COUNTIF($H$134:$H$137,CG136)*$D$20</f>
        <v>0</v>
      </c>
      <c r="CI136" s="135"/>
      <c r="CJ136" s="141"/>
      <c r="CK136" s="133">
        <f>COUNTIF($H$134:$H$137,CJ136)*$D$20</f>
        <v>0</v>
      </c>
      <c r="CL136" s="135"/>
      <c r="CM136" s="141"/>
      <c r="CN136" s="133">
        <f>COUNTIF($H$134:$H$137,CM136)*$D$20</f>
        <v>0</v>
      </c>
      <c r="CO136" s="135"/>
      <c r="CP136" s="141"/>
      <c r="CQ136" s="133">
        <f>COUNTIF($H$134:$H$137,CP136)*$D$20</f>
        <v>0</v>
      </c>
      <c r="CR136" s="135"/>
      <c r="CS136" s="141"/>
      <c r="CT136" s="133">
        <f>COUNTIF($H$134:$H$137,CS136)*$D$20</f>
        <v>0</v>
      </c>
      <c r="CU136" s="135"/>
      <c r="CV136" s="141"/>
      <c r="CW136" s="133">
        <f>COUNTIF($H$134:$H$137,CV136)*$D$20</f>
        <v>0</v>
      </c>
      <c r="CX136" s="135"/>
      <c r="CY136" s="141"/>
      <c r="CZ136" s="133">
        <f>COUNTIF($H$134:$H$137,CY136)*$D$20</f>
        <v>0</v>
      </c>
      <c r="DA136" s="135"/>
      <c r="DB136" s="141"/>
      <c r="DC136" s="133">
        <f>COUNTIF($H$134:$H$137,DB136)*$D$20</f>
        <v>0</v>
      </c>
      <c r="DD136" s="135"/>
      <c r="DE136" s="141"/>
      <c r="DF136" s="133">
        <f>COUNTIF($H$134:$H$137,DE136)*$D$20</f>
        <v>0</v>
      </c>
      <c r="DG136" s="135"/>
      <c r="DH136" s="141"/>
      <c r="DI136" s="133">
        <f>COUNTIF($H$134:$H$137,DH136)*$D$20</f>
        <v>0</v>
      </c>
      <c r="DJ136" s="135"/>
      <c r="DK136" s="141"/>
      <c r="DL136" s="133">
        <f>COUNTIF($H$134:$H$137,DK136)*$D$20</f>
        <v>0</v>
      </c>
      <c r="DM136" s="135"/>
      <c r="DN136" s="141"/>
      <c r="DO136" s="133">
        <f>COUNTIF($H$134:$H$137,DN136)*$D$20</f>
        <v>0</v>
      </c>
      <c r="DP136" s="135"/>
      <c r="DQ136" s="141"/>
      <c r="DR136" s="133">
        <f>COUNTIF($H$134:$H$137,DQ136)*$D$20</f>
        <v>0</v>
      </c>
      <c r="DS136" s="135"/>
      <c r="DT136" s="141"/>
      <c r="DU136" s="133">
        <f>COUNTIF($H$134:$H$137,DT136)*$D$20</f>
        <v>0</v>
      </c>
      <c r="DV136" s="135"/>
      <c r="DW136" s="141"/>
      <c r="DX136" s="133">
        <f>COUNTIF($H$134:$H$137,DW136)*$D$20</f>
        <v>0</v>
      </c>
      <c r="DY136" s="135"/>
      <c r="DZ136" s="141"/>
      <c r="EA136" s="133">
        <f>COUNTIF($H$134:$H$137,DZ136)*$D$20</f>
        <v>0</v>
      </c>
      <c r="EB136" s="135"/>
      <c r="EC136" s="141"/>
      <c r="ED136" s="133">
        <f>COUNTIF($H$134:$H$137,EC136)*$D$20</f>
        <v>0</v>
      </c>
      <c r="EE136" s="135"/>
      <c r="EF136" s="141"/>
      <c r="EG136" s="133">
        <f>COUNTIF($H$134:$H$137,EF136)*$D$20</f>
        <v>0</v>
      </c>
      <c r="EH136" s="135"/>
      <c r="EI136" s="141"/>
      <c r="EJ136" s="133">
        <f>COUNTIF($H$134:$H$137,EI136)*$D$20</f>
        <v>0</v>
      </c>
      <c r="EK136" s="135"/>
      <c r="EL136" s="141"/>
      <c r="EM136" s="133">
        <f>COUNTIF($H$134:$H$137,EL136)*$D$20</f>
        <v>0</v>
      </c>
      <c r="EN136" s="135"/>
      <c r="EO136" s="141"/>
      <c r="EP136" s="133">
        <f>COUNTIF($H$134:$H$137,EO136)*$D$20</f>
        <v>0</v>
      </c>
      <c r="EQ136" s="135"/>
      <c r="ER136" s="141"/>
      <c r="ES136" s="133">
        <f>COUNTIF($H$134:$H$137,ER136)*$D$20</f>
        <v>0</v>
      </c>
      <c r="ET136" s="135"/>
      <c r="EU136" s="141"/>
      <c r="EV136" s="133">
        <f>COUNTIF($H$134:$H$137,EU136)*$D$20</f>
        <v>0</v>
      </c>
      <c r="EW136" s="135"/>
      <c r="EX136" s="141"/>
      <c r="EY136" s="133">
        <f>COUNTIF($H$134:$H$137,EX136)*$D$20</f>
        <v>0</v>
      </c>
      <c r="EZ136" s="135"/>
      <c r="FA136" s="141"/>
      <c r="FB136" s="133">
        <f>COUNTIF($H$134:$H$137,FA136)*$D$20</f>
        <v>0</v>
      </c>
      <c r="FC136" s="135"/>
    </row>
    <row r="137" spans="2:159" s="73" customFormat="1" ht="15" customHeight="1" x14ac:dyDescent="0.3">
      <c r="B137" s="157"/>
      <c r="C137" s="157"/>
      <c r="D137" s="75"/>
      <c r="E137" s="75"/>
      <c r="F137" s="601"/>
      <c r="G137" s="170" t="s">
        <v>87</v>
      </c>
      <c r="H137" s="178" t="str">
        <f>Resultados!K81</f>
        <v>W60</v>
      </c>
      <c r="J137" s="146"/>
      <c r="K137" s="145">
        <f>COUNTIF($H$134:$H$137,J137)*$D$20</f>
        <v>0</v>
      </c>
      <c r="M137" s="141"/>
      <c r="N137" s="133">
        <f>COUNTIF($H$134:$H$137,M137)*$D$20</f>
        <v>0</v>
      </c>
      <c r="O137" s="135"/>
      <c r="P137" s="141"/>
      <c r="Q137" s="133">
        <f>COUNTIF($H$134:$H$137,P137)*$D$20</f>
        <v>0</v>
      </c>
      <c r="R137" s="135"/>
      <c r="S137" s="141"/>
      <c r="T137" s="133">
        <f>COUNTIF($H$134:$H$137,S137)*$D$20</f>
        <v>0</v>
      </c>
      <c r="U137" s="135"/>
      <c r="V137" s="141"/>
      <c r="W137" s="133">
        <f>COUNTIF($H$134:$H$137,V137)*$D$20</f>
        <v>0</v>
      </c>
      <c r="X137" s="135"/>
      <c r="Y137" s="141"/>
      <c r="Z137" s="133">
        <f>COUNTIF($H$134:$H$137,Y137)*$D$20</f>
        <v>0</v>
      </c>
      <c r="AA137" s="135"/>
      <c r="AB137" s="141"/>
      <c r="AC137" s="133">
        <f>COUNTIF($H$134:$H$137,AB137)*$D$20</f>
        <v>0</v>
      </c>
      <c r="AD137" s="135"/>
      <c r="AE137" s="141"/>
      <c r="AF137" s="133">
        <f>COUNTIF($H$134:$H$137,AE137)*$D$20</f>
        <v>0</v>
      </c>
      <c r="AG137" s="135"/>
      <c r="AH137" s="141"/>
      <c r="AI137" s="133">
        <f>COUNTIF($H$134:$H$137,AH137)*$D$20</f>
        <v>0</v>
      </c>
      <c r="AJ137" s="135"/>
      <c r="AK137" s="141"/>
      <c r="AL137" s="133">
        <f>COUNTIF($H$134:$H$137,AK137)*$D$20</f>
        <v>0</v>
      </c>
      <c r="AM137" s="135"/>
      <c r="AN137" s="141"/>
      <c r="AO137" s="133">
        <f>COUNTIF($H$134:$H$137,AN137)*$D$20</f>
        <v>0</v>
      </c>
      <c r="AP137" s="135"/>
      <c r="AQ137" s="141"/>
      <c r="AR137" s="133">
        <f>COUNTIF($H$134:$H$137,AQ137)*$D$20</f>
        <v>0</v>
      </c>
      <c r="AS137" s="135"/>
      <c r="AT137" s="141"/>
      <c r="AU137" s="133">
        <f>COUNTIF($H$134:$H$137,AT137)*$D$20</f>
        <v>0</v>
      </c>
      <c r="AV137" s="135"/>
      <c r="AW137" s="141"/>
      <c r="AX137" s="133">
        <f>COUNTIF($H$134:$H$137,AW137)*$D$20</f>
        <v>0</v>
      </c>
      <c r="AY137" s="135"/>
      <c r="AZ137" s="141"/>
      <c r="BA137" s="133">
        <f>COUNTIF($H$134:$H$137,AZ137)*$D$20</f>
        <v>0</v>
      </c>
      <c r="BB137" s="135"/>
      <c r="BC137" s="141"/>
      <c r="BD137" s="133">
        <f>COUNTIF($H$134:$H$137,BC137)*$D$20</f>
        <v>0</v>
      </c>
      <c r="BE137" s="135"/>
      <c r="BF137" s="141"/>
      <c r="BG137" s="133">
        <f>COUNTIF($H$134:$H$137,BF137)*$D$20</f>
        <v>0</v>
      </c>
      <c r="BH137" s="135"/>
      <c r="BI137" s="141"/>
      <c r="BJ137" s="133">
        <f>COUNTIF($H$134:$H$137,BI137)*$D$20</f>
        <v>0</v>
      </c>
      <c r="BK137" s="135"/>
      <c r="BL137" s="141"/>
      <c r="BM137" s="133">
        <f>COUNTIF($H$134:$H$137,BL137)*$D$20</f>
        <v>0</v>
      </c>
      <c r="BN137" s="135"/>
      <c r="BO137" s="141"/>
      <c r="BP137" s="133">
        <f>COUNTIF($H$134:$H$137,BO137)*$D$20</f>
        <v>0</v>
      </c>
      <c r="BQ137" s="135"/>
      <c r="BR137" s="141"/>
      <c r="BS137" s="133">
        <f>COUNTIF($H$134:$H$137,BR137)*$D$20</f>
        <v>0</v>
      </c>
      <c r="BT137" s="135"/>
      <c r="BU137" s="141"/>
      <c r="BV137" s="133">
        <f>COUNTIF($H$134:$H$137,BU137)*$D$20</f>
        <v>0</v>
      </c>
      <c r="BW137" s="135"/>
      <c r="BX137" s="141"/>
      <c r="BY137" s="133">
        <f>COUNTIF($H$134:$H$137,BX137)*$D$20</f>
        <v>0</v>
      </c>
      <c r="BZ137" s="135"/>
      <c r="CA137" s="141"/>
      <c r="CB137" s="133">
        <f>COUNTIF($H$134:$H$137,CA137)*$D$20</f>
        <v>0</v>
      </c>
      <c r="CC137" s="135"/>
      <c r="CD137" s="141"/>
      <c r="CE137" s="133">
        <f>COUNTIF($H$134:$H$137,CD137)*$D$20</f>
        <v>0</v>
      </c>
      <c r="CF137" s="135"/>
      <c r="CG137" s="141"/>
      <c r="CH137" s="133">
        <f>COUNTIF($H$134:$H$137,CG137)*$D$20</f>
        <v>0</v>
      </c>
      <c r="CI137" s="135"/>
      <c r="CJ137" s="141"/>
      <c r="CK137" s="133">
        <f>COUNTIF($H$134:$H$137,CJ137)*$D$20</f>
        <v>0</v>
      </c>
      <c r="CL137" s="135"/>
      <c r="CM137" s="141"/>
      <c r="CN137" s="133">
        <f>COUNTIF($H$134:$H$137,CM137)*$D$20</f>
        <v>0</v>
      </c>
      <c r="CO137" s="135"/>
      <c r="CP137" s="141"/>
      <c r="CQ137" s="133">
        <f>COUNTIF($H$134:$H$137,CP137)*$D$20</f>
        <v>0</v>
      </c>
      <c r="CR137" s="135"/>
      <c r="CS137" s="141"/>
      <c r="CT137" s="133">
        <f>COUNTIF($H$134:$H$137,CS137)*$D$20</f>
        <v>0</v>
      </c>
      <c r="CU137" s="135"/>
      <c r="CV137" s="141"/>
      <c r="CW137" s="133">
        <f>COUNTIF($H$134:$H$137,CV137)*$D$20</f>
        <v>0</v>
      </c>
      <c r="CX137" s="135"/>
      <c r="CY137" s="141"/>
      <c r="CZ137" s="133">
        <f>COUNTIF($H$134:$H$137,CY137)*$D$20</f>
        <v>0</v>
      </c>
      <c r="DA137" s="135"/>
      <c r="DB137" s="141"/>
      <c r="DC137" s="133">
        <f>COUNTIF($H$134:$H$137,DB137)*$D$20</f>
        <v>0</v>
      </c>
      <c r="DD137" s="135"/>
      <c r="DE137" s="141"/>
      <c r="DF137" s="133">
        <f>COUNTIF($H$134:$H$137,DE137)*$D$20</f>
        <v>0</v>
      </c>
      <c r="DG137" s="135"/>
      <c r="DH137" s="141"/>
      <c r="DI137" s="133">
        <f>COUNTIF($H$134:$H$137,DH137)*$D$20</f>
        <v>0</v>
      </c>
      <c r="DJ137" s="135"/>
      <c r="DK137" s="141"/>
      <c r="DL137" s="133">
        <f>COUNTIF($H$134:$H$137,DK137)*$D$20</f>
        <v>0</v>
      </c>
      <c r="DM137" s="135"/>
      <c r="DN137" s="141"/>
      <c r="DO137" s="133">
        <f>COUNTIF($H$134:$H$137,DN137)*$D$20</f>
        <v>0</v>
      </c>
      <c r="DP137" s="135"/>
      <c r="DQ137" s="141"/>
      <c r="DR137" s="133">
        <f>COUNTIF($H$134:$H$137,DQ137)*$D$20</f>
        <v>0</v>
      </c>
      <c r="DS137" s="135"/>
      <c r="DT137" s="141"/>
      <c r="DU137" s="133">
        <f>COUNTIF($H$134:$H$137,DT137)*$D$20</f>
        <v>0</v>
      </c>
      <c r="DV137" s="135"/>
      <c r="DW137" s="141"/>
      <c r="DX137" s="133">
        <f>COUNTIF($H$134:$H$137,DW137)*$D$20</f>
        <v>0</v>
      </c>
      <c r="DY137" s="135"/>
      <c r="DZ137" s="141"/>
      <c r="EA137" s="133">
        <f>COUNTIF($H$134:$H$137,DZ137)*$D$20</f>
        <v>0</v>
      </c>
      <c r="EB137" s="135"/>
      <c r="EC137" s="141"/>
      <c r="ED137" s="133">
        <f>COUNTIF($H$134:$H$137,EC137)*$D$20</f>
        <v>0</v>
      </c>
      <c r="EE137" s="135"/>
      <c r="EF137" s="141"/>
      <c r="EG137" s="133">
        <f>COUNTIF($H$134:$H$137,EF137)*$D$20</f>
        <v>0</v>
      </c>
      <c r="EH137" s="135"/>
      <c r="EI137" s="141"/>
      <c r="EJ137" s="133">
        <f>COUNTIF($H$134:$H$137,EI137)*$D$20</f>
        <v>0</v>
      </c>
      <c r="EK137" s="135"/>
      <c r="EL137" s="141"/>
      <c r="EM137" s="133">
        <f>COUNTIF($H$134:$H$137,EL137)*$D$20</f>
        <v>0</v>
      </c>
      <c r="EN137" s="135"/>
      <c r="EO137" s="141"/>
      <c r="EP137" s="133">
        <f>COUNTIF($H$134:$H$137,EO137)*$D$20</f>
        <v>0</v>
      </c>
      <c r="EQ137" s="135"/>
      <c r="ER137" s="141"/>
      <c r="ES137" s="133">
        <f>COUNTIF($H$134:$H$137,ER137)*$D$20</f>
        <v>0</v>
      </c>
      <c r="ET137" s="135"/>
      <c r="EU137" s="141"/>
      <c r="EV137" s="133">
        <f>COUNTIF($H$134:$H$137,EU137)*$D$20</f>
        <v>0</v>
      </c>
      <c r="EW137" s="135"/>
      <c r="EX137" s="141"/>
      <c r="EY137" s="133">
        <f>COUNTIF($H$134:$H$137,EX137)*$D$20</f>
        <v>0</v>
      </c>
      <c r="EZ137" s="135"/>
      <c r="FA137" s="141"/>
      <c r="FB137" s="133">
        <f>COUNTIF($H$134:$H$137,FA137)*$D$20</f>
        <v>0</v>
      </c>
      <c r="FC137" s="135"/>
    </row>
    <row r="138" spans="2:159" s="73" customFormat="1" x14ac:dyDescent="0.3">
      <c r="D138" s="75"/>
      <c r="E138" s="75"/>
      <c r="J138" s="142"/>
      <c r="M138" s="141"/>
      <c r="N138" s="133"/>
      <c r="O138" s="135"/>
      <c r="P138" s="141"/>
      <c r="Q138" s="133"/>
      <c r="R138" s="135"/>
      <c r="S138" s="141"/>
      <c r="T138" s="133"/>
      <c r="U138" s="135"/>
      <c r="V138" s="141"/>
      <c r="W138" s="133"/>
      <c r="X138" s="135"/>
      <c r="Y138" s="141"/>
      <c r="Z138" s="133"/>
      <c r="AA138" s="135"/>
      <c r="AB138" s="141"/>
      <c r="AC138" s="133"/>
      <c r="AD138" s="135"/>
      <c r="AE138" s="141"/>
      <c r="AF138" s="133"/>
      <c r="AG138" s="135"/>
      <c r="AH138" s="141"/>
      <c r="AI138" s="133"/>
      <c r="AJ138" s="135"/>
      <c r="AK138" s="141"/>
      <c r="AL138" s="133"/>
      <c r="AM138" s="135"/>
      <c r="AN138" s="141"/>
      <c r="AO138" s="133"/>
      <c r="AP138" s="135"/>
      <c r="AQ138" s="141"/>
      <c r="AR138" s="133"/>
      <c r="AS138" s="135"/>
      <c r="AT138" s="141"/>
      <c r="AU138" s="133"/>
      <c r="AV138" s="135"/>
      <c r="AW138" s="141"/>
      <c r="AX138" s="133"/>
      <c r="AY138" s="135"/>
      <c r="AZ138" s="141"/>
      <c r="BA138" s="133"/>
      <c r="BB138" s="135"/>
      <c r="BC138" s="141"/>
      <c r="BD138" s="133"/>
      <c r="BE138" s="135"/>
      <c r="BF138" s="141"/>
      <c r="BG138" s="133"/>
      <c r="BH138" s="135"/>
      <c r="BI138" s="141"/>
      <c r="BJ138" s="133"/>
      <c r="BK138" s="135"/>
      <c r="BL138" s="141"/>
      <c r="BM138" s="133"/>
      <c r="BN138" s="135"/>
      <c r="BO138" s="141"/>
      <c r="BP138" s="133"/>
      <c r="BQ138" s="135"/>
      <c r="BR138" s="141"/>
      <c r="BS138" s="133"/>
      <c r="BT138" s="135"/>
      <c r="BU138" s="141"/>
      <c r="BV138" s="133"/>
      <c r="BW138" s="135"/>
      <c r="BX138" s="141"/>
      <c r="BY138" s="133"/>
      <c r="BZ138" s="135"/>
      <c r="CA138" s="141"/>
      <c r="CB138" s="133"/>
      <c r="CC138" s="135"/>
      <c r="CD138" s="141"/>
      <c r="CE138" s="133"/>
      <c r="CF138" s="135"/>
      <c r="CG138" s="141"/>
      <c r="CH138" s="133"/>
      <c r="CI138" s="135"/>
      <c r="CJ138" s="141"/>
      <c r="CK138" s="133"/>
      <c r="CL138" s="135"/>
      <c r="CM138" s="141"/>
      <c r="CN138" s="133"/>
      <c r="CO138" s="135"/>
      <c r="CP138" s="141"/>
      <c r="CQ138" s="133"/>
      <c r="CR138" s="135"/>
      <c r="CS138" s="141"/>
      <c r="CT138" s="133"/>
      <c r="CU138" s="135"/>
      <c r="CV138" s="141"/>
      <c r="CW138" s="133"/>
      <c r="CX138" s="135"/>
      <c r="CY138" s="141"/>
      <c r="CZ138" s="133"/>
      <c r="DA138" s="135"/>
      <c r="DB138" s="141"/>
      <c r="DC138" s="133"/>
      <c r="DD138" s="135"/>
      <c r="DE138" s="141"/>
      <c r="DF138" s="133"/>
      <c r="DG138" s="135"/>
      <c r="DH138" s="141"/>
      <c r="DI138" s="133"/>
      <c r="DJ138" s="135"/>
      <c r="DK138" s="141"/>
      <c r="DL138" s="133"/>
      <c r="DM138" s="135"/>
      <c r="DN138" s="141"/>
      <c r="DO138" s="133"/>
      <c r="DP138" s="135"/>
      <c r="DQ138" s="141"/>
      <c r="DR138" s="133"/>
      <c r="DS138" s="135"/>
      <c r="DT138" s="141"/>
      <c r="DU138" s="133"/>
      <c r="DV138" s="135"/>
      <c r="DW138" s="141"/>
      <c r="DX138" s="133"/>
      <c r="DY138" s="135"/>
      <c r="DZ138" s="141"/>
      <c r="EA138" s="133"/>
      <c r="EB138" s="135"/>
      <c r="EC138" s="141"/>
      <c r="ED138" s="133"/>
      <c r="EE138" s="135"/>
      <c r="EF138" s="141"/>
      <c r="EG138" s="133"/>
      <c r="EH138" s="135"/>
      <c r="EI138" s="141"/>
      <c r="EJ138" s="133"/>
      <c r="EK138" s="135"/>
      <c r="EL138" s="141"/>
      <c r="EM138" s="133"/>
      <c r="EN138" s="135"/>
      <c r="EO138" s="141"/>
      <c r="EP138" s="133"/>
      <c r="EQ138" s="135"/>
      <c r="ER138" s="141"/>
      <c r="ES138" s="133"/>
      <c r="ET138" s="135"/>
      <c r="EU138" s="141"/>
      <c r="EV138" s="133"/>
      <c r="EW138" s="135"/>
      <c r="EX138" s="141"/>
      <c r="EY138" s="133"/>
      <c r="EZ138" s="135"/>
      <c r="FA138" s="141"/>
      <c r="FB138" s="133"/>
      <c r="FC138" s="135"/>
    </row>
    <row r="139" spans="2:159" s="73" customFormat="1" ht="15.6" x14ac:dyDescent="0.3">
      <c r="D139" s="75"/>
      <c r="E139" s="75"/>
      <c r="G139" s="629" t="s">
        <v>257</v>
      </c>
      <c r="H139" s="630"/>
      <c r="J139" s="142"/>
      <c r="M139" s="141"/>
      <c r="N139" s="133"/>
      <c r="O139" s="135"/>
      <c r="P139" s="141"/>
      <c r="Q139" s="133"/>
      <c r="R139" s="135"/>
      <c r="S139" s="141"/>
      <c r="T139" s="133"/>
      <c r="U139" s="135"/>
      <c r="V139" s="141"/>
      <c r="W139" s="133"/>
      <c r="X139" s="135"/>
      <c r="Y139" s="141"/>
      <c r="Z139" s="133"/>
      <c r="AA139" s="135"/>
      <c r="AB139" s="141"/>
      <c r="AC139" s="133"/>
      <c r="AD139" s="135"/>
      <c r="AE139" s="141"/>
      <c r="AF139" s="133"/>
      <c r="AG139" s="135"/>
      <c r="AH139" s="141"/>
      <c r="AI139" s="133"/>
      <c r="AJ139" s="135"/>
      <c r="AK139" s="141"/>
      <c r="AL139" s="133"/>
      <c r="AM139" s="135"/>
      <c r="AN139" s="141"/>
      <c r="AO139" s="133"/>
      <c r="AP139" s="135"/>
      <c r="AQ139" s="141"/>
      <c r="AR139" s="133"/>
      <c r="AS139" s="135"/>
      <c r="AT139" s="141"/>
      <c r="AU139" s="133"/>
      <c r="AV139" s="135"/>
      <c r="AW139" s="141"/>
      <c r="AX139" s="133"/>
      <c r="AY139" s="135"/>
      <c r="AZ139" s="141"/>
      <c r="BA139" s="133"/>
      <c r="BB139" s="135"/>
      <c r="BC139" s="141"/>
      <c r="BD139" s="133"/>
      <c r="BE139" s="135"/>
      <c r="BF139" s="141"/>
      <c r="BG139" s="133"/>
      <c r="BH139" s="135"/>
      <c r="BI139" s="141"/>
      <c r="BJ139" s="133"/>
      <c r="BK139" s="135"/>
      <c r="BL139" s="141"/>
      <c r="BM139" s="133"/>
      <c r="BN139" s="135"/>
      <c r="BO139" s="141"/>
      <c r="BP139" s="133"/>
      <c r="BQ139" s="135"/>
      <c r="BR139" s="141"/>
      <c r="BS139" s="133"/>
      <c r="BT139" s="135"/>
      <c r="BU139" s="141"/>
      <c r="BV139" s="133"/>
      <c r="BW139" s="135"/>
      <c r="BX139" s="141"/>
      <c r="BY139" s="133"/>
      <c r="BZ139" s="135"/>
      <c r="CA139" s="141"/>
      <c r="CB139" s="133"/>
      <c r="CC139" s="135"/>
      <c r="CD139" s="141"/>
      <c r="CE139" s="133"/>
      <c r="CF139" s="135"/>
      <c r="CG139" s="141"/>
      <c r="CH139" s="133"/>
      <c r="CI139" s="135"/>
      <c r="CJ139" s="141"/>
      <c r="CK139" s="133"/>
      <c r="CL139" s="135"/>
      <c r="CM139" s="141"/>
      <c r="CN139" s="133"/>
      <c r="CO139" s="135"/>
      <c r="CP139" s="141"/>
      <c r="CQ139" s="133"/>
      <c r="CR139" s="135"/>
      <c r="CS139" s="141"/>
      <c r="CT139" s="133"/>
      <c r="CU139" s="135"/>
      <c r="CV139" s="141"/>
      <c r="CW139" s="133"/>
      <c r="CX139" s="135"/>
      <c r="CY139" s="141"/>
      <c r="CZ139" s="133"/>
      <c r="DA139" s="135"/>
      <c r="DB139" s="141"/>
      <c r="DC139" s="133"/>
      <c r="DD139" s="135"/>
      <c r="DE139" s="141"/>
      <c r="DF139" s="133"/>
      <c r="DG139" s="135"/>
      <c r="DH139" s="141"/>
      <c r="DI139" s="133"/>
      <c r="DJ139" s="135"/>
      <c r="DK139" s="141"/>
      <c r="DL139" s="133"/>
      <c r="DM139" s="135"/>
      <c r="DN139" s="141"/>
      <c r="DO139" s="133"/>
      <c r="DP139" s="135"/>
      <c r="DQ139" s="141"/>
      <c r="DR139" s="133"/>
      <c r="DS139" s="135"/>
      <c r="DT139" s="141"/>
      <c r="DU139" s="133"/>
      <c r="DV139" s="135"/>
      <c r="DW139" s="141"/>
      <c r="DX139" s="133"/>
      <c r="DY139" s="135"/>
      <c r="DZ139" s="141"/>
      <c r="EA139" s="133"/>
      <c r="EB139" s="135"/>
      <c r="EC139" s="141"/>
      <c r="ED139" s="133"/>
      <c r="EE139" s="135"/>
      <c r="EF139" s="141"/>
      <c r="EG139" s="133"/>
      <c r="EH139" s="135"/>
      <c r="EI139" s="141"/>
      <c r="EJ139" s="133"/>
      <c r="EK139" s="135"/>
      <c r="EL139" s="141"/>
      <c r="EM139" s="133"/>
      <c r="EN139" s="135"/>
      <c r="EO139" s="141"/>
      <c r="EP139" s="133"/>
      <c r="EQ139" s="135"/>
      <c r="ER139" s="141"/>
      <c r="ES139" s="133"/>
      <c r="ET139" s="135"/>
      <c r="EU139" s="141"/>
      <c r="EV139" s="133"/>
      <c r="EW139" s="135"/>
      <c r="EX139" s="141"/>
      <c r="EY139" s="133"/>
      <c r="EZ139" s="135"/>
      <c r="FA139" s="141"/>
      <c r="FB139" s="133"/>
      <c r="FC139" s="135"/>
    </row>
    <row r="140" spans="2:159" s="73" customFormat="1" x14ac:dyDescent="0.3">
      <c r="D140" s="75" t="str">
        <f>CONCATENATE(Resultados!K80,"-",Resultados!F80)</f>
        <v>W58-W57</v>
      </c>
      <c r="E140" s="75" t="str">
        <f>CONCATENATE(IF(Resultados!H80&gt;Resultados!I80,2,IF(Resultados!H80&lt;Resultados!I80,1,IF(AND(Resultados!H80=Resultados!I80,Resultados!H80&lt;&gt;"",Resultados!I80&lt;&gt;""),"X",0))),"|",Resultados!I80,"-",Resultados!H80)</f>
        <v>0|-</v>
      </c>
      <c r="F140" s="600" t="s">
        <v>145</v>
      </c>
      <c r="G140" s="174" t="str">
        <f>CONCATENATE(Resultados!F80,"-",Resultados!K80)</f>
        <v>W57-W58</v>
      </c>
      <c r="H140" s="176" t="str">
        <f>CONCATENATE(IF(Resultados!H80&gt;Resultados!I80,1,IF(Resultados!H80&lt;Resultados!I80,2,IF(AND(Resultados!H80=Resultados!I80,Resultados!H80&lt;&gt;"",Resultados!I80&lt;&gt;""),"X",0))),"|",Resultados!H80,"-",Resultados!I80)</f>
        <v>0|-</v>
      </c>
      <c r="J140" s="146"/>
      <c r="K140" s="145">
        <f t="array" ref="K140">IFERROR(SUM(($G$140:$G$141=LEFT(J140,FIND("·",J140)-1))*(LEFT(($H$140:$H$141),1)=MID(J140,FIND("|",J140)-1,1))*(RIGHT(($H$140:$H$141),LEN($H$140:$H$141)-FIND("|",$H$140:$H$141))=RIGHT(J140,LEN(J140)-FIND("|",J140)))*($D$23+$D$22))+SUM(($D$140:$D$141=LEFT(J140,FIND("·",J140)-1))*(LEFT(($E$140:$E$141),1)=MID(J140,FIND("|",J140)-1,1))*(RIGHT(($E$140:$E$141),LEN($E$140:$E$141)-FIND("|",$E$140:$E$141))=RIGHT(J140,LEN(J140)-FIND("|",J140))))*($D$23+$D$22)+SUM((($G$140:$G$141)=LEFT(J140,FIND("·",J140)-1))*(LEFT(($H$140:$H$141),1)=MID(J140,FIND("|",J140)-1,1))*(RIGHT(($H$140:$H$141),LEN($H$140:$H$141)-FIND("|",$H$140:$H$141))&lt;&gt;RIGHT(J140,LEN(J140)-FIND("|",J140))))*$D$22+SUM(($D$140:$D$141=LEFT(J140,FIND("·",J140)-1))*(LEFT(($E$140:$E$141),1)=MID(J140,FIND("|",J140)-1,1))*(RIGHT(($E$140:$E$141),LEN($E$140:$E$141)-FIND("|",$E$140:$E$141))&lt;&gt;RIGHT(J140,LEN(J140)-FIND("|",J140))))*($D$22)+SUMIFS($D$21,$H$140,"&lt;&gt;0|-",$G140,LEFT(J140,FIND("·",J140)-1)),0)</f>
        <v>0</v>
      </c>
      <c r="L140" s="74"/>
      <c r="M140" s="141"/>
      <c r="N140" s="133">
        <f t="array" ref="N140">IFERROR(SUM(($G$140:$G$141=LEFT(M140,FIND("·",M140)-1))*(LEFT(($H$140:$H$141),1)=MID(M140,FIND("|",M140)-1,1))*(RIGHT(($H$140:$H$141),LEN($H$140:$H$141)-FIND("|",$H$140:$H$141))=RIGHT(M140,LEN(M140)-FIND("|",M140)))*($D$23+$D$22))+SUM(($D$140:$D$141=LEFT(M140,FIND("·",M140)-1))*(LEFT(($E$140:$E$141),1)=MID(M140,FIND("|",M140)-1,1))*(RIGHT(($E$140:$E$141),LEN($E$140:$E$141)-FIND("|",$E$140:$E$141))=RIGHT(M140,LEN(M140)-FIND("|",M140))))*($D$23+$D$22)+SUM((($G$140:$G$141)=LEFT(M140,FIND("·",M140)-1))*(LEFT(($H$140:$H$141),1)=MID(M140,FIND("|",M140)-1,1))*(RIGHT(($H$140:$H$141),LEN($H$140:$H$141)-FIND("|",$H$140:$H$141))&lt;&gt;RIGHT(M140,LEN(M140)-FIND("|",M140))))*$D$22+SUM(($D$140:$D$141=LEFT(M140,FIND("·",M140)-1))*(LEFT(($E$140:$E$141),1)=MID(M140,FIND("|",M140)-1,1))*(RIGHT(($E$140:$E$141),LEN($E$140:$E$141)-FIND("|",$E$140:$E$141))&lt;&gt;RIGHT(M140,LEN(M140)-FIND("|",M140))))*($D$22)+SUMIFS($D$21,$H$140,"&lt;&gt;0|-",$G140,LEFT(M140,FIND("·",M140)-1)),0)</f>
        <v>0</v>
      </c>
      <c r="O140" s="74"/>
      <c r="P140" s="141"/>
      <c r="Q140" s="133">
        <f t="array" ref="Q140">IFERROR(SUM(($G$140:$G$141=LEFT(P140,FIND("·",P140)-1))*(LEFT(($H$140:$H$141),1)=MID(P140,FIND("|",P140)-1,1))*(RIGHT(($H$140:$H$141),LEN($H$140:$H$141)-FIND("|",$H$140:$H$141))=RIGHT(P140,LEN(P140)-FIND("|",P140)))*($D$23+$D$22))+SUM(($D$140:$D$141=LEFT(P140,FIND("·",P140)-1))*(LEFT(($E$140:$E$141),1)=MID(P140,FIND("|",P140)-1,1))*(RIGHT(($E$140:$E$141),LEN($E$140:$E$141)-FIND("|",$E$140:$E$141))=RIGHT(P140,LEN(P140)-FIND("|",P140))))*($D$23+$D$22)+SUM((($G$140:$G$141)=LEFT(P140,FIND("·",P140)-1))*(LEFT(($H$140:$H$141),1)=MID(P140,FIND("|",P140)-1,1))*(RIGHT(($H$140:$H$141),LEN($H$140:$H$141)-FIND("|",$H$140:$H$141))&lt;&gt;RIGHT(P140,LEN(P140)-FIND("|",P140))))*$D$22+SUM(($D$140:$D$141=LEFT(P140,FIND("·",P140)-1))*(LEFT(($E$140:$E$141),1)=MID(P140,FIND("|",P140)-1,1))*(RIGHT(($E$140:$E$141),LEN($E$140:$E$141)-FIND("|",$E$140:$E$141))&lt;&gt;RIGHT(P140,LEN(P140)-FIND("|",P140))))*($D$22)+SUMIFS($D$21,$H$140,"&lt;&gt;0|-",$G140,LEFT(P140,FIND("·",P140)-1)),0)</f>
        <v>0</v>
      </c>
      <c r="R140" s="74"/>
      <c r="S140" s="141"/>
      <c r="T140" s="133">
        <f t="array" ref="T140">IFERROR(SUM(($G$140:$G$141=LEFT(S140,FIND("·",S140)-1))*(LEFT(($H$140:$H$141),1)=MID(S140,FIND("|",S140)-1,1))*(RIGHT(($H$140:$H$141),LEN($H$140:$H$141)-FIND("|",$H$140:$H$141))=RIGHT(S140,LEN(S140)-FIND("|",S140)))*($D$23+$D$22))+SUM(($D$140:$D$141=LEFT(S140,FIND("·",S140)-1))*(LEFT(($E$140:$E$141),1)=MID(S140,FIND("|",S140)-1,1))*(RIGHT(($E$140:$E$141),LEN($E$140:$E$141)-FIND("|",$E$140:$E$141))=RIGHT(S140,LEN(S140)-FIND("|",S140))))*($D$23+$D$22)+SUM((($G$140:$G$141)=LEFT(S140,FIND("·",S140)-1))*(LEFT(($H$140:$H$141),1)=MID(S140,FIND("|",S140)-1,1))*(RIGHT(($H$140:$H$141),LEN($H$140:$H$141)-FIND("|",$H$140:$H$141))&lt;&gt;RIGHT(S140,LEN(S140)-FIND("|",S140))))*$D$22+SUM(($D$140:$D$141=LEFT(S140,FIND("·",S140)-1))*(LEFT(($E$140:$E$141),1)=MID(S140,FIND("|",S140)-1,1))*(RIGHT(($E$140:$E$141),LEN($E$140:$E$141)-FIND("|",$E$140:$E$141))&lt;&gt;RIGHT(S140,LEN(S140)-FIND("|",S140))))*($D$22)+SUMIFS($D$21,$H$140,"&lt;&gt;0|-",$G140,LEFT(S140,FIND("·",S140)-1)),0)</f>
        <v>0</v>
      </c>
      <c r="U140" s="74"/>
      <c r="V140" s="141"/>
      <c r="W140" s="133">
        <f t="array" ref="W140">IFERROR(SUM(($G$140:$G$141=LEFT(V140,FIND("·",V140)-1))*(LEFT(($H$140:$H$141),1)=MID(V140,FIND("|",V140)-1,1))*(RIGHT(($H$140:$H$141),LEN($H$140:$H$141)-FIND("|",$H$140:$H$141))=RIGHT(V140,LEN(V140)-FIND("|",V140)))*($D$23+$D$22))+SUM(($D$140:$D$141=LEFT(V140,FIND("·",V140)-1))*(LEFT(($E$140:$E$141),1)=MID(V140,FIND("|",V140)-1,1))*(RIGHT(($E$140:$E$141),LEN($E$140:$E$141)-FIND("|",$E$140:$E$141))=RIGHT(V140,LEN(V140)-FIND("|",V140))))*($D$23+$D$22)+SUM((($G$140:$G$141)=LEFT(V140,FIND("·",V140)-1))*(LEFT(($H$140:$H$141),1)=MID(V140,FIND("|",V140)-1,1))*(RIGHT(($H$140:$H$141),LEN($H$140:$H$141)-FIND("|",$H$140:$H$141))&lt;&gt;RIGHT(V140,LEN(V140)-FIND("|",V140))))*$D$22+SUM(($D$140:$D$141=LEFT(V140,FIND("·",V140)-1))*(LEFT(($E$140:$E$141),1)=MID(V140,FIND("|",V140)-1,1))*(RIGHT(($E$140:$E$141),LEN($E$140:$E$141)-FIND("|",$E$140:$E$141))&lt;&gt;RIGHT(V140,LEN(V140)-FIND("|",V140))))*($D$22)+SUMIFS($D$21,$H$140,"&lt;&gt;0|-",$G140,LEFT(V140,FIND("·",V140)-1)),0)</f>
        <v>0</v>
      </c>
      <c r="X140" s="74"/>
      <c r="Y140" s="141"/>
      <c r="Z140" s="133">
        <f t="array" ref="Z140">IFERROR(SUM(($G$140:$G$141=LEFT(Y140,FIND("·",Y140)-1))*(LEFT(($H$140:$H$141),1)=MID(Y140,FIND("|",Y140)-1,1))*(RIGHT(($H$140:$H$141),LEN($H$140:$H$141)-FIND("|",$H$140:$H$141))=RIGHT(Y140,LEN(Y140)-FIND("|",Y140)))*($D$23+$D$22))+SUM(($D$140:$D$141=LEFT(Y140,FIND("·",Y140)-1))*(LEFT(($E$140:$E$141),1)=MID(Y140,FIND("|",Y140)-1,1))*(RIGHT(($E$140:$E$141),LEN($E$140:$E$141)-FIND("|",$E$140:$E$141))=RIGHT(Y140,LEN(Y140)-FIND("|",Y140))))*($D$23+$D$22)+SUM((($G$140:$G$141)=LEFT(Y140,FIND("·",Y140)-1))*(LEFT(($H$140:$H$141),1)=MID(Y140,FIND("|",Y140)-1,1))*(RIGHT(($H$140:$H$141),LEN($H$140:$H$141)-FIND("|",$H$140:$H$141))&lt;&gt;RIGHT(Y140,LEN(Y140)-FIND("|",Y140))))*$D$22+SUM(($D$140:$D$141=LEFT(Y140,FIND("·",Y140)-1))*(LEFT(($E$140:$E$141),1)=MID(Y140,FIND("|",Y140)-1,1))*(RIGHT(($E$140:$E$141),LEN($E$140:$E$141)-FIND("|",$E$140:$E$141))&lt;&gt;RIGHT(Y140,LEN(Y140)-FIND("|",Y140))))*($D$22)+SUMIFS($D$21,$H$140,"&lt;&gt;0|-",$G140,LEFT(Y140,FIND("·",Y140)-1)),0)</f>
        <v>0</v>
      </c>
      <c r="AA140" s="74"/>
      <c r="AB140" s="141"/>
      <c r="AC140" s="133">
        <f t="array" ref="AC140">IFERROR(SUM(($G$140:$G$141=LEFT(AB140,FIND("·",AB140)-1))*(LEFT(($H$140:$H$141),1)=MID(AB140,FIND("|",AB140)-1,1))*(RIGHT(($H$140:$H$141),LEN($H$140:$H$141)-FIND("|",$H$140:$H$141))=RIGHT(AB140,LEN(AB140)-FIND("|",AB140)))*($D$23+$D$22))+SUM(($D$140:$D$141=LEFT(AB140,FIND("·",AB140)-1))*(LEFT(($E$140:$E$141),1)=MID(AB140,FIND("|",AB140)-1,1))*(RIGHT(($E$140:$E$141),LEN($E$140:$E$141)-FIND("|",$E$140:$E$141))=RIGHT(AB140,LEN(AB140)-FIND("|",AB140))))*($D$23+$D$22)+SUM((($G$140:$G$141)=LEFT(AB140,FIND("·",AB140)-1))*(LEFT(($H$140:$H$141),1)=MID(AB140,FIND("|",AB140)-1,1))*(RIGHT(($H$140:$H$141),LEN($H$140:$H$141)-FIND("|",$H$140:$H$141))&lt;&gt;RIGHT(AB140,LEN(AB140)-FIND("|",AB140))))*$D$22+SUM(($D$140:$D$141=LEFT(AB140,FIND("·",AB140)-1))*(LEFT(($E$140:$E$141),1)=MID(AB140,FIND("|",AB140)-1,1))*(RIGHT(($E$140:$E$141),LEN($E$140:$E$141)-FIND("|",$E$140:$E$141))&lt;&gt;RIGHT(AB140,LEN(AB140)-FIND("|",AB140))))*($D$22)+SUMIFS($D$21,$H$140,"&lt;&gt;0|-",$G140,LEFT(AB140,FIND("·",AB140)-1)),0)</f>
        <v>0</v>
      </c>
      <c r="AD140" s="74"/>
      <c r="AE140" s="141"/>
      <c r="AF140" s="133">
        <f t="array" ref="AF140">IFERROR(SUM(($G$140:$G$141=LEFT(AE140,FIND("·",AE140)-1))*(LEFT(($H$140:$H$141),1)=MID(AE140,FIND("|",AE140)-1,1))*(RIGHT(($H$140:$H$141),LEN($H$140:$H$141)-FIND("|",$H$140:$H$141))=RIGHT(AE140,LEN(AE140)-FIND("|",AE140)))*($D$23+$D$22))+SUM(($D$140:$D$141=LEFT(AE140,FIND("·",AE140)-1))*(LEFT(($E$140:$E$141),1)=MID(AE140,FIND("|",AE140)-1,1))*(RIGHT(($E$140:$E$141),LEN($E$140:$E$141)-FIND("|",$E$140:$E$141))=RIGHT(AE140,LEN(AE140)-FIND("|",AE140))))*($D$23+$D$22)+SUM((($G$140:$G$141)=LEFT(AE140,FIND("·",AE140)-1))*(LEFT(($H$140:$H$141),1)=MID(AE140,FIND("|",AE140)-1,1))*(RIGHT(($H$140:$H$141),LEN($H$140:$H$141)-FIND("|",$H$140:$H$141))&lt;&gt;RIGHT(AE140,LEN(AE140)-FIND("|",AE140))))*$D$22+SUM(($D$140:$D$141=LEFT(AE140,FIND("·",AE140)-1))*(LEFT(($E$140:$E$141),1)=MID(AE140,FIND("|",AE140)-1,1))*(RIGHT(($E$140:$E$141),LEN($E$140:$E$141)-FIND("|",$E$140:$E$141))&lt;&gt;RIGHT(AE140,LEN(AE140)-FIND("|",AE140))))*($D$22)+SUMIFS($D$21,$H$140,"&lt;&gt;0|-",$G140,LEFT(AE140,FIND("·",AE140)-1)),0)</f>
        <v>0</v>
      </c>
      <c r="AG140" s="74"/>
      <c r="AH140" s="141"/>
      <c r="AI140" s="133">
        <f t="array" ref="AI140">IFERROR(SUM(($G$140:$G$141=LEFT(AH140,FIND("·",AH140)-1))*(LEFT(($H$140:$H$141),1)=MID(AH140,FIND("|",AH140)-1,1))*(RIGHT(($H$140:$H$141),LEN($H$140:$H$141)-FIND("|",$H$140:$H$141))=RIGHT(AH140,LEN(AH140)-FIND("|",AH140)))*($D$23+$D$22))+SUM(($D$140:$D$141=LEFT(AH140,FIND("·",AH140)-1))*(LEFT(($E$140:$E$141),1)=MID(AH140,FIND("|",AH140)-1,1))*(RIGHT(($E$140:$E$141),LEN($E$140:$E$141)-FIND("|",$E$140:$E$141))=RIGHT(AH140,LEN(AH140)-FIND("|",AH140))))*($D$23+$D$22)+SUM((($G$140:$G$141)=LEFT(AH140,FIND("·",AH140)-1))*(LEFT(($H$140:$H$141),1)=MID(AH140,FIND("|",AH140)-1,1))*(RIGHT(($H$140:$H$141),LEN($H$140:$H$141)-FIND("|",$H$140:$H$141))&lt;&gt;RIGHT(AH140,LEN(AH140)-FIND("|",AH140))))*$D$22+SUM(($D$140:$D$141=LEFT(AH140,FIND("·",AH140)-1))*(LEFT(($E$140:$E$141),1)=MID(AH140,FIND("|",AH140)-1,1))*(RIGHT(($E$140:$E$141),LEN($E$140:$E$141)-FIND("|",$E$140:$E$141))&lt;&gt;RIGHT(AH140,LEN(AH140)-FIND("|",AH140))))*($D$22)+SUMIFS($D$21,$H$140,"&lt;&gt;0|-",$G140,LEFT(AH140,FIND("·",AH140)-1)),0)</f>
        <v>0</v>
      </c>
      <c r="AJ140" s="74"/>
      <c r="AK140" s="141"/>
      <c r="AL140" s="133">
        <f t="array" ref="AL140">IFERROR(SUM(($G$140:$G$141=LEFT(AK140,FIND("·",AK140)-1))*(LEFT(($H$140:$H$141),1)=MID(AK140,FIND("|",AK140)-1,1))*(RIGHT(($H$140:$H$141),LEN($H$140:$H$141)-FIND("|",$H$140:$H$141))=RIGHT(AK140,LEN(AK140)-FIND("|",AK140)))*($D$23+$D$22))+SUM(($D$140:$D$141=LEFT(AK140,FIND("·",AK140)-1))*(LEFT(($E$140:$E$141),1)=MID(AK140,FIND("|",AK140)-1,1))*(RIGHT(($E$140:$E$141),LEN($E$140:$E$141)-FIND("|",$E$140:$E$141))=RIGHT(AK140,LEN(AK140)-FIND("|",AK140))))*($D$23+$D$22)+SUM((($G$140:$G$141)=LEFT(AK140,FIND("·",AK140)-1))*(LEFT(($H$140:$H$141),1)=MID(AK140,FIND("|",AK140)-1,1))*(RIGHT(($H$140:$H$141),LEN($H$140:$H$141)-FIND("|",$H$140:$H$141))&lt;&gt;RIGHT(AK140,LEN(AK140)-FIND("|",AK140))))*$D$22+SUM(($D$140:$D$141=LEFT(AK140,FIND("·",AK140)-1))*(LEFT(($E$140:$E$141),1)=MID(AK140,FIND("|",AK140)-1,1))*(RIGHT(($E$140:$E$141),LEN($E$140:$E$141)-FIND("|",$E$140:$E$141))&lt;&gt;RIGHT(AK140,LEN(AK140)-FIND("|",AK140))))*($D$22)+SUMIFS($D$21,$H$140,"&lt;&gt;0|-",$G140,LEFT(AK140,FIND("·",AK140)-1)),0)</f>
        <v>0</v>
      </c>
      <c r="AM140" s="74"/>
      <c r="AN140" s="141"/>
      <c r="AO140" s="133">
        <f t="array" ref="AO140">IFERROR(SUM(($G$140:$G$141=LEFT(AN140,FIND("·",AN140)-1))*(LEFT(($H$140:$H$141),1)=MID(AN140,FIND("|",AN140)-1,1))*(RIGHT(($H$140:$H$141),LEN($H$140:$H$141)-FIND("|",$H$140:$H$141))=RIGHT(AN140,LEN(AN140)-FIND("|",AN140)))*($D$23+$D$22))+SUM(($D$140:$D$141=LEFT(AN140,FIND("·",AN140)-1))*(LEFT(($E$140:$E$141),1)=MID(AN140,FIND("|",AN140)-1,1))*(RIGHT(($E$140:$E$141),LEN($E$140:$E$141)-FIND("|",$E$140:$E$141))=RIGHT(AN140,LEN(AN140)-FIND("|",AN140))))*($D$23+$D$22)+SUM((($G$140:$G$141)=LEFT(AN140,FIND("·",AN140)-1))*(LEFT(($H$140:$H$141),1)=MID(AN140,FIND("|",AN140)-1,1))*(RIGHT(($H$140:$H$141),LEN($H$140:$H$141)-FIND("|",$H$140:$H$141))&lt;&gt;RIGHT(AN140,LEN(AN140)-FIND("|",AN140))))*$D$22+SUM(($D$140:$D$141=LEFT(AN140,FIND("·",AN140)-1))*(LEFT(($E$140:$E$141),1)=MID(AN140,FIND("|",AN140)-1,1))*(RIGHT(($E$140:$E$141),LEN($E$140:$E$141)-FIND("|",$E$140:$E$141))&lt;&gt;RIGHT(AN140,LEN(AN140)-FIND("|",AN140))))*($D$22)+SUMIFS($D$21,$H$140,"&lt;&gt;0|-",$G140,LEFT(AN140,FIND("·",AN140)-1)),0)</f>
        <v>0</v>
      </c>
      <c r="AP140" s="74"/>
      <c r="AQ140" s="141"/>
      <c r="AR140" s="133">
        <f t="array" ref="AR140">IFERROR(SUM(($G$140:$G$141=LEFT(AQ140,FIND("·",AQ140)-1))*(LEFT(($H$140:$H$141),1)=MID(AQ140,FIND("|",AQ140)-1,1))*(RIGHT(($H$140:$H$141),LEN($H$140:$H$141)-FIND("|",$H$140:$H$141))=RIGHT(AQ140,LEN(AQ140)-FIND("|",AQ140)))*($D$23+$D$22))+SUM(($D$140:$D$141=LEFT(AQ140,FIND("·",AQ140)-1))*(LEFT(($E$140:$E$141),1)=MID(AQ140,FIND("|",AQ140)-1,1))*(RIGHT(($E$140:$E$141),LEN($E$140:$E$141)-FIND("|",$E$140:$E$141))=RIGHT(AQ140,LEN(AQ140)-FIND("|",AQ140))))*($D$23+$D$22)+SUM((($G$140:$G$141)=LEFT(AQ140,FIND("·",AQ140)-1))*(LEFT(($H$140:$H$141),1)=MID(AQ140,FIND("|",AQ140)-1,1))*(RIGHT(($H$140:$H$141),LEN($H$140:$H$141)-FIND("|",$H$140:$H$141))&lt;&gt;RIGHT(AQ140,LEN(AQ140)-FIND("|",AQ140))))*$D$22+SUM(($D$140:$D$141=LEFT(AQ140,FIND("·",AQ140)-1))*(LEFT(($E$140:$E$141),1)=MID(AQ140,FIND("|",AQ140)-1,1))*(RIGHT(($E$140:$E$141),LEN($E$140:$E$141)-FIND("|",$E$140:$E$141))&lt;&gt;RIGHT(AQ140,LEN(AQ140)-FIND("|",AQ140))))*($D$22)+SUMIFS($D$21,$H$140,"&lt;&gt;0|-",$G140,LEFT(AQ140,FIND("·",AQ140)-1)),0)</f>
        <v>0</v>
      </c>
      <c r="AS140" s="74"/>
      <c r="AT140" s="141"/>
      <c r="AU140" s="133">
        <f t="array" ref="AU140">IFERROR(SUM(($G$140:$G$141=LEFT(AT140,FIND("·",AT140)-1))*(LEFT(($H$140:$H$141),1)=MID(AT140,FIND("|",AT140)-1,1))*(RIGHT(($H$140:$H$141),LEN($H$140:$H$141)-FIND("|",$H$140:$H$141))=RIGHT(AT140,LEN(AT140)-FIND("|",AT140)))*($D$23+$D$22))+SUM(($D$140:$D$141=LEFT(AT140,FIND("·",AT140)-1))*(LEFT(($E$140:$E$141),1)=MID(AT140,FIND("|",AT140)-1,1))*(RIGHT(($E$140:$E$141),LEN($E$140:$E$141)-FIND("|",$E$140:$E$141))=RIGHT(AT140,LEN(AT140)-FIND("|",AT140))))*($D$23+$D$22)+SUM((($G$140:$G$141)=LEFT(AT140,FIND("·",AT140)-1))*(LEFT(($H$140:$H$141),1)=MID(AT140,FIND("|",AT140)-1,1))*(RIGHT(($H$140:$H$141),LEN($H$140:$H$141)-FIND("|",$H$140:$H$141))&lt;&gt;RIGHT(AT140,LEN(AT140)-FIND("|",AT140))))*$D$22+SUM(($D$140:$D$141=LEFT(AT140,FIND("·",AT140)-1))*(LEFT(($E$140:$E$141),1)=MID(AT140,FIND("|",AT140)-1,1))*(RIGHT(($E$140:$E$141),LEN($E$140:$E$141)-FIND("|",$E$140:$E$141))&lt;&gt;RIGHT(AT140,LEN(AT140)-FIND("|",AT140))))*($D$22)+SUMIFS($D$21,$H$140,"&lt;&gt;0|-",$G140,LEFT(AT140,FIND("·",AT140)-1)),0)</f>
        <v>0</v>
      </c>
      <c r="AV140" s="74"/>
      <c r="AW140" s="141"/>
      <c r="AX140" s="133">
        <f t="array" ref="AX140">IFERROR(SUM(($G$140:$G$141=LEFT(AW140,FIND("·",AW140)-1))*(LEFT(($H$140:$H$141),1)=MID(AW140,FIND("|",AW140)-1,1))*(RIGHT(($H$140:$H$141),LEN($H$140:$H$141)-FIND("|",$H$140:$H$141))=RIGHT(AW140,LEN(AW140)-FIND("|",AW140)))*($D$23+$D$22))+SUM(($D$140:$D$141=LEFT(AW140,FIND("·",AW140)-1))*(LEFT(($E$140:$E$141),1)=MID(AW140,FIND("|",AW140)-1,1))*(RIGHT(($E$140:$E$141),LEN($E$140:$E$141)-FIND("|",$E$140:$E$141))=RIGHT(AW140,LEN(AW140)-FIND("|",AW140))))*($D$23+$D$22)+SUM((($G$140:$G$141)=LEFT(AW140,FIND("·",AW140)-1))*(LEFT(($H$140:$H$141),1)=MID(AW140,FIND("|",AW140)-1,1))*(RIGHT(($H$140:$H$141),LEN($H$140:$H$141)-FIND("|",$H$140:$H$141))&lt;&gt;RIGHT(AW140,LEN(AW140)-FIND("|",AW140))))*$D$22+SUM(($D$140:$D$141=LEFT(AW140,FIND("·",AW140)-1))*(LEFT(($E$140:$E$141),1)=MID(AW140,FIND("|",AW140)-1,1))*(RIGHT(($E$140:$E$141),LEN($E$140:$E$141)-FIND("|",$E$140:$E$141))&lt;&gt;RIGHT(AW140,LEN(AW140)-FIND("|",AW140))))*($D$22)+SUMIFS($D$21,$H$140,"&lt;&gt;0|-",$G140,LEFT(AW140,FIND("·",AW140)-1)),0)</f>
        <v>0</v>
      </c>
      <c r="AY140" s="74"/>
      <c r="AZ140" s="141"/>
      <c r="BA140" s="133">
        <f t="array" ref="BA140">IFERROR(SUM(($G$140:$G$141=LEFT(AZ140,FIND("·",AZ140)-1))*(LEFT(($H$140:$H$141),1)=MID(AZ140,FIND("|",AZ140)-1,1))*(RIGHT(($H$140:$H$141),LEN($H$140:$H$141)-FIND("|",$H$140:$H$141))=RIGHT(AZ140,LEN(AZ140)-FIND("|",AZ140)))*($D$23+$D$22))+SUM(($D$140:$D$141=LEFT(AZ140,FIND("·",AZ140)-1))*(LEFT(($E$140:$E$141),1)=MID(AZ140,FIND("|",AZ140)-1,1))*(RIGHT(($E$140:$E$141),LEN($E$140:$E$141)-FIND("|",$E$140:$E$141))=RIGHT(AZ140,LEN(AZ140)-FIND("|",AZ140))))*($D$23+$D$22)+SUM((($G$140:$G$141)=LEFT(AZ140,FIND("·",AZ140)-1))*(LEFT(($H$140:$H$141),1)=MID(AZ140,FIND("|",AZ140)-1,1))*(RIGHT(($H$140:$H$141),LEN($H$140:$H$141)-FIND("|",$H$140:$H$141))&lt;&gt;RIGHT(AZ140,LEN(AZ140)-FIND("|",AZ140))))*$D$22+SUM(($D$140:$D$141=LEFT(AZ140,FIND("·",AZ140)-1))*(LEFT(($E$140:$E$141),1)=MID(AZ140,FIND("|",AZ140)-1,1))*(RIGHT(($E$140:$E$141),LEN($E$140:$E$141)-FIND("|",$E$140:$E$141))&lt;&gt;RIGHT(AZ140,LEN(AZ140)-FIND("|",AZ140))))*($D$22)+SUMIFS($D$21,$H$140,"&lt;&gt;0|-",$G140,LEFT(AZ140,FIND("·",AZ140)-1)),0)</f>
        <v>0</v>
      </c>
      <c r="BB140" s="74"/>
      <c r="BC140" s="141"/>
      <c r="BD140" s="133">
        <f t="array" ref="BD140">IFERROR(SUM(($G$140:$G$141=LEFT(BC140,FIND("·",BC140)-1))*(LEFT(($H$140:$H$141),1)=MID(BC140,FIND("|",BC140)-1,1))*(RIGHT(($H$140:$H$141),LEN($H$140:$H$141)-FIND("|",$H$140:$H$141))=RIGHT(BC140,LEN(BC140)-FIND("|",BC140)))*($D$23+$D$22))+SUM(($D$140:$D$141=LEFT(BC140,FIND("·",BC140)-1))*(LEFT(($E$140:$E$141),1)=MID(BC140,FIND("|",BC140)-1,1))*(RIGHT(($E$140:$E$141),LEN($E$140:$E$141)-FIND("|",$E$140:$E$141))=RIGHT(BC140,LEN(BC140)-FIND("|",BC140))))*($D$23+$D$22)+SUM((($G$140:$G$141)=LEFT(BC140,FIND("·",BC140)-1))*(LEFT(($H$140:$H$141),1)=MID(BC140,FIND("|",BC140)-1,1))*(RIGHT(($H$140:$H$141),LEN($H$140:$H$141)-FIND("|",$H$140:$H$141))&lt;&gt;RIGHT(BC140,LEN(BC140)-FIND("|",BC140))))*$D$22+SUM(($D$140:$D$141=LEFT(BC140,FIND("·",BC140)-1))*(LEFT(($E$140:$E$141),1)=MID(BC140,FIND("|",BC140)-1,1))*(RIGHT(($E$140:$E$141),LEN($E$140:$E$141)-FIND("|",$E$140:$E$141))&lt;&gt;RIGHT(BC140,LEN(BC140)-FIND("|",BC140))))*($D$22)+SUMIFS($D$21,$H$140,"&lt;&gt;0|-",$G140,LEFT(BC140,FIND("·",BC140)-1)),0)</f>
        <v>0</v>
      </c>
      <c r="BE140" s="74"/>
      <c r="BF140" s="141"/>
      <c r="BG140" s="133">
        <f t="array" ref="BG140">IFERROR(SUM(($G$140:$G$141=LEFT(BF140,FIND("·",BF140)-1))*(LEFT(($H$140:$H$141),1)=MID(BF140,FIND("|",BF140)-1,1))*(RIGHT(($H$140:$H$141),LEN($H$140:$H$141)-FIND("|",$H$140:$H$141))=RIGHT(BF140,LEN(BF140)-FIND("|",BF140)))*($D$23+$D$22))+SUM(($D$140:$D$141=LEFT(BF140,FIND("·",BF140)-1))*(LEFT(($E$140:$E$141),1)=MID(BF140,FIND("|",BF140)-1,1))*(RIGHT(($E$140:$E$141),LEN($E$140:$E$141)-FIND("|",$E$140:$E$141))=RIGHT(BF140,LEN(BF140)-FIND("|",BF140))))*($D$23+$D$22)+SUM((($G$140:$G$141)=LEFT(BF140,FIND("·",BF140)-1))*(LEFT(($H$140:$H$141),1)=MID(BF140,FIND("|",BF140)-1,1))*(RIGHT(($H$140:$H$141),LEN($H$140:$H$141)-FIND("|",$H$140:$H$141))&lt;&gt;RIGHT(BF140,LEN(BF140)-FIND("|",BF140))))*$D$22+SUM(($D$140:$D$141=LEFT(BF140,FIND("·",BF140)-1))*(LEFT(($E$140:$E$141),1)=MID(BF140,FIND("|",BF140)-1,1))*(RIGHT(($E$140:$E$141),LEN($E$140:$E$141)-FIND("|",$E$140:$E$141))&lt;&gt;RIGHT(BF140,LEN(BF140)-FIND("|",BF140))))*($D$22)+SUMIFS($D$21,$H$140,"&lt;&gt;0|-",$G140,LEFT(BF140,FIND("·",BF140)-1)),0)</f>
        <v>0</v>
      </c>
      <c r="BH140" s="74"/>
      <c r="BI140" s="141"/>
      <c r="BJ140" s="133">
        <f t="array" ref="BJ140">IFERROR(SUM(($G$140:$G$141=LEFT(BI140,FIND("·",BI140)-1))*(LEFT(($H$140:$H$141),1)=MID(BI140,FIND("|",BI140)-1,1))*(RIGHT(($H$140:$H$141),LEN($H$140:$H$141)-FIND("|",$H$140:$H$141))=RIGHT(BI140,LEN(BI140)-FIND("|",BI140)))*($D$23+$D$22))+SUM(($D$140:$D$141=LEFT(BI140,FIND("·",BI140)-1))*(LEFT(($E$140:$E$141),1)=MID(BI140,FIND("|",BI140)-1,1))*(RIGHT(($E$140:$E$141),LEN($E$140:$E$141)-FIND("|",$E$140:$E$141))=RIGHT(BI140,LEN(BI140)-FIND("|",BI140))))*($D$23+$D$22)+SUM((($G$140:$G$141)=LEFT(BI140,FIND("·",BI140)-1))*(LEFT(($H$140:$H$141),1)=MID(BI140,FIND("|",BI140)-1,1))*(RIGHT(($H$140:$H$141),LEN($H$140:$H$141)-FIND("|",$H$140:$H$141))&lt;&gt;RIGHT(BI140,LEN(BI140)-FIND("|",BI140))))*$D$22+SUM(($D$140:$D$141=LEFT(BI140,FIND("·",BI140)-1))*(LEFT(($E$140:$E$141),1)=MID(BI140,FIND("|",BI140)-1,1))*(RIGHT(($E$140:$E$141),LEN($E$140:$E$141)-FIND("|",$E$140:$E$141))&lt;&gt;RIGHT(BI140,LEN(BI140)-FIND("|",BI140))))*($D$22)+SUMIFS($D$21,$H$140,"&lt;&gt;0|-",$G140,LEFT(BI140,FIND("·",BI140)-1)),0)</f>
        <v>0</v>
      </c>
      <c r="BK140" s="74"/>
      <c r="BL140" s="141"/>
      <c r="BM140" s="133">
        <f t="array" ref="BM140">IFERROR(SUM(($G$140:$G$141=LEFT(BL140,FIND("·",BL140)-1))*(LEFT(($H$140:$H$141),1)=MID(BL140,FIND("|",BL140)-1,1))*(RIGHT(($H$140:$H$141),LEN($H$140:$H$141)-FIND("|",$H$140:$H$141))=RIGHT(BL140,LEN(BL140)-FIND("|",BL140)))*($D$23+$D$22))+SUM(($D$140:$D$141=LEFT(BL140,FIND("·",BL140)-1))*(LEFT(($E$140:$E$141),1)=MID(BL140,FIND("|",BL140)-1,1))*(RIGHT(($E$140:$E$141),LEN($E$140:$E$141)-FIND("|",$E$140:$E$141))=RIGHT(BL140,LEN(BL140)-FIND("|",BL140))))*($D$23+$D$22)+SUM((($G$140:$G$141)=LEFT(BL140,FIND("·",BL140)-1))*(LEFT(($H$140:$H$141),1)=MID(BL140,FIND("|",BL140)-1,1))*(RIGHT(($H$140:$H$141),LEN($H$140:$H$141)-FIND("|",$H$140:$H$141))&lt;&gt;RIGHT(BL140,LEN(BL140)-FIND("|",BL140))))*$D$22+SUM(($D$140:$D$141=LEFT(BL140,FIND("·",BL140)-1))*(LEFT(($E$140:$E$141),1)=MID(BL140,FIND("|",BL140)-1,1))*(RIGHT(($E$140:$E$141),LEN($E$140:$E$141)-FIND("|",$E$140:$E$141))&lt;&gt;RIGHT(BL140,LEN(BL140)-FIND("|",BL140))))*($D$22)+SUMIFS($D$21,$H$140,"&lt;&gt;0|-",$G140,LEFT(BL140,FIND("·",BL140)-1)),0)</f>
        <v>0</v>
      </c>
      <c r="BN140" s="74"/>
      <c r="BO140" s="141"/>
      <c r="BP140" s="133">
        <f t="array" ref="BP140">IFERROR(SUM(($G$140:$G$141=LEFT(BO140,FIND("·",BO140)-1))*(LEFT(($H$140:$H$141),1)=MID(BO140,FIND("|",BO140)-1,1))*(RIGHT(($H$140:$H$141),LEN($H$140:$H$141)-FIND("|",$H$140:$H$141))=RIGHT(BO140,LEN(BO140)-FIND("|",BO140)))*($D$23+$D$22))+SUM(($D$140:$D$141=LEFT(BO140,FIND("·",BO140)-1))*(LEFT(($E$140:$E$141),1)=MID(BO140,FIND("|",BO140)-1,1))*(RIGHT(($E$140:$E$141),LEN($E$140:$E$141)-FIND("|",$E$140:$E$141))=RIGHT(BO140,LEN(BO140)-FIND("|",BO140))))*($D$23+$D$22)+SUM((($G$140:$G$141)=LEFT(BO140,FIND("·",BO140)-1))*(LEFT(($H$140:$H$141),1)=MID(BO140,FIND("|",BO140)-1,1))*(RIGHT(($H$140:$H$141),LEN($H$140:$H$141)-FIND("|",$H$140:$H$141))&lt;&gt;RIGHT(BO140,LEN(BO140)-FIND("|",BO140))))*$D$22+SUM(($D$140:$D$141=LEFT(BO140,FIND("·",BO140)-1))*(LEFT(($E$140:$E$141),1)=MID(BO140,FIND("|",BO140)-1,1))*(RIGHT(($E$140:$E$141),LEN($E$140:$E$141)-FIND("|",$E$140:$E$141))&lt;&gt;RIGHT(BO140,LEN(BO140)-FIND("|",BO140))))*($D$22)+SUMIFS($D$21,$H$140,"&lt;&gt;0|-",$G140,LEFT(BO140,FIND("·",BO140)-1)),0)</f>
        <v>0</v>
      </c>
      <c r="BQ140" s="74"/>
      <c r="BR140" s="141"/>
      <c r="BS140" s="133">
        <f t="array" ref="BS140">IFERROR(SUM(($G$140:$G$141=LEFT(BR140,FIND("·",BR140)-1))*(LEFT(($H$140:$H$141),1)=MID(BR140,FIND("|",BR140)-1,1))*(RIGHT(($H$140:$H$141),LEN($H$140:$H$141)-FIND("|",$H$140:$H$141))=RIGHT(BR140,LEN(BR140)-FIND("|",BR140)))*($D$23+$D$22))+SUM(($D$140:$D$141=LEFT(BR140,FIND("·",BR140)-1))*(LEFT(($E$140:$E$141),1)=MID(BR140,FIND("|",BR140)-1,1))*(RIGHT(($E$140:$E$141),LEN($E$140:$E$141)-FIND("|",$E$140:$E$141))=RIGHT(BR140,LEN(BR140)-FIND("|",BR140))))*($D$23+$D$22)+SUM((($G$140:$G$141)=LEFT(BR140,FIND("·",BR140)-1))*(LEFT(($H$140:$H$141),1)=MID(BR140,FIND("|",BR140)-1,1))*(RIGHT(($H$140:$H$141),LEN($H$140:$H$141)-FIND("|",$H$140:$H$141))&lt;&gt;RIGHT(BR140,LEN(BR140)-FIND("|",BR140))))*$D$22+SUM(($D$140:$D$141=LEFT(BR140,FIND("·",BR140)-1))*(LEFT(($E$140:$E$141),1)=MID(BR140,FIND("|",BR140)-1,1))*(RIGHT(($E$140:$E$141),LEN($E$140:$E$141)-FIND("|",$E$140:$E$141))&lt;&gt;RIGHT(BR140,LEN(BR140)-FIND("|",BR140))))*($D$22)+SUMIFS($D$21,$H$140,"&lt;&gt;0|-",$G140,LEFT(BR140,FIND("·",BR140)-1)),0)</f>
        <v>0</v>
      </c>
      <c r="BT140" s="74"/>
      <c r="BU140" s="141"/>
      <c r="BV140" s="133">
        <f t="array" ref="BV140">IFERROR(SUM(($G$140:$G$141=LEFT(BU140,FIND("·",BU140)-1))*(LEFT(($H$140:$H$141),1)=MID(BU140,FIND("|",BU140)-1,1))*(RIGHT(($H$140:$H$141),LEN($H$140:$H$141)-FIND("|",$H$140:$H$141))=RIGHT(BU140,LEN(BU140)-FIND("|",BU140)))*($D$23+$D$22))+SUM(($D$140:$D$141=LEFT(BU140,FIND("·",BU140)-1))*(LEFT(($E$140:$E$141),1)=MID(BU140,FIND("|",BU140)-1,1))*(RIGHT(($E$140:$E$141),LEN($E$140:$E$141)-FIND("|",$E$140:$E$141))=RIGHT(BU140,LEN(BU140)-FIND("|",BU140))))*($D$23+$D$22)+SUM((($G$140:$G$141)=LEFT(BU140,FIND("·",BU140)-1))*(LEFT(($H$140:$H$141),1)=MID(BU140,FIND("|",BU140)-1,1))*(RIGHT(($H$140:$H$141),LEN($H$140:$H$141)-FIND("|",$H$140:$H$141))&lt;&gt;RIGHT(BU140,LEN(BU140)-FIND("|",BU140))))*$D$22+SUM(($D$140:$D$141=LEFT(BU140,FIND("·",BU140)-1))*(LEFT(($E$140:$E$141),1)=MID(BU140,FIND("|",BU140)-1,1))*(RIGHT(($E$140:$E$141),LEN($E$140:$E$141)-FIND("|",$E$140:$E$141))&lt;&gt;RIGHT(BU140,LEN(BU140)-FIND("|",BU140))))*($D$22)+SUMIFS($D$21,$H$140,"&lt;&gt;0|-",$G140,LEFT(BU140,FIND("·",BU140)-1)),0)</f>
        <v>0</v>
      </c>
      <c r="BW140" s="74"/>
      <c r="BX140" s="141"/>
      <c r="BY140" s="133">
        <f t="array" ref="BY140">IFERROR(SUM(($G$140:$G$141=LEFT(BX140,FIND("·",BX140)-1))*(LEFT(($H$140:$H$141),1)=MID(BX140,FIND("|",BX140)-1,1))*(RIGHT(($H$140:$H$141),LEN($H$140:$H$141)-FIND("|",$H$140:$H$141))=RIGHT(BX140,LEN(BX140)-FIND("|",BX140)))*($D$23+$D$22))+SUM(($D$140:$D$141=LEFT(BX140,FIND("·",BX140)-1))*(LEFT(($E$140:$E$141),1)=MID(BX140,FIND("|",BX140)-1,1))*(RIGHT(($E$140:$E$141),LEN($E$140:$E$141)-FIND("|",$E$140:$E$141))=RIGHT(BX140,LEN(BX140)-FIND("|",BX140))))*($D$23+$D$22)+SUM((($G$140:$G$141)=LEFT(BX140,FIND("·",BX140)-1))*(LEFT(($H$140:$H$141),1)=MID(BX140,FIND("|",BX140)-1,1))*(RIGHT(($H$140:$H$141),LEN($H$140:$H$141)-FIND("|",$H$140:$H$141))&lt;&gt;RIGHT(BX140,LEN(BX140)-FIND("|",BX140))))*$D$22+SUM(($D$140:$D$141=LEFT(BX140,FIND("·",BX140)-1))*(LEFT(($E$140:$E$141),1)=MID(BX140,FIND("|",BX140)-1,1))*(RIGHT(($E$140:$E$141),LEN($E$140:$E$141)-FIND("|",$E$140:$E$141))&lt;&gt;RIGHT(BX140,LEN(BX140)-FIND("|",BX140))))*($D$22)+SUMIFS($D$21,$H$140,"&lt;&gt;0|-",$G140,LEFT(BX140,FIND("·",BX140)-1)),0)</f>
        <v>0</v>
      </c>
      <c r="BZ140" s="74"/>
      <c r="CA140" s="141"/>
      <c r="CB140" s="133">
        <f t="array" ref="CB140">IFERROR(SUM(($G$140:$G$141=LEFT(CA140,FIND("·",CA140)-1))*(LEFT(($H$140:$H$141),1)=MID(CA140,FIND("|",CA140)-1,1))*(RIGHT(($H$140:$H$141),LEN($H$140:$H$141)-FIND("|",$H$140:$H$141))=RIGHT(CA140,LEN(CA140)-FIND("|",CA140)))*($D$23+$D$22))+SUM(($D$140:$D$141=LEFT(CA140,FIND("·",CA140)-1))*(LEFT(($E$140:$E$141),1)=MID(CA140,FIND("|",CA140)-1,1))*(RIGHT(($E$140:$E$141),LEN($E$140:$E$141)-FIND("|",$E$140:$E$141))=RIGHT(CA140,LEN(CA140)-FIND("|",CA140))))*($D$23+$D$22)+SUM((($G$140:$G$141)=LEFT(CA140,FIND("·",CA140)-1))*(LEFT(($H$140:$H$141),1)=MID(CA140,FIND("|",CA140)-1,1))*(RIGHT(($H$140:$H$141),LEN($H$140:$H$141)-FIND("|",$H$140:$H$141))&lt;&gt;RIGHT(CA140,LEN(CA140)-FIND("|",CA140))))*$D$22+SUM(($D$140:$D$141=LEFT(CA140,FIND("·",CA140)-1))*(LEFT(($E$140:$E$141),1)=MID(CA140,FIND("|",CA140)-1,1))*(RIGHT(($E$140:$E$141),LEN($E$140:$E$141)-FIND("|",$E$140:$E$141))&lt;&gt;RIGHT(CA140,LEN(CA140)-FIND("|",CA140))))*($D$22)+SUMIFS($D$21,$H$140,"&lt;&gt;0|-",$G140,LEFT(CA140,FIND("·",CA140)-1)),0)</f>
        <v>0</v>
      </c>
      <c r="CC140" s="74"/>
      <c r="CD140" s="141"/>
      <c r="CE140" s="133">
        <f t="array" ref="CE140">IFERROR(SUM(($G$140:$G$141=LEFT(CD140,FIND("·",CD140)-1))*(LEFT(($H$140:$H$141),1)=MID(CD140,FIND("|",CD140)-1,1))*(RIGHT(($H$140:$H$141),LEN($H$140:$H$141)-FIND("|",$H$140:$H$141))=RIGHT(CD140,LEN(CD140)-FIND("|",CD140)))*($D$23+$D$22))+SUM(($D$140:$D$141=LEFT(CD140,FIND("·",CD140)-1))*(LEFT(($E$140:$E$141),1)=MID(CD140,FIND("|",CD140)-1,1))*(RIGHT(($E$140:$E$141),LEN($E$140:$E$141)-FIND("|",$E$140:$E$141))=RIGHT(CD140,LEN(CD140)-FIND("|",CD140))))*($D$23+$D$22)+SUM((($G$140:$G$141)=LEFT(CD140,FIND("·",CD140)-1))*(LEFT(($H$140:$H$141),1)=MID(CD140,FIND("|",CD140)-1,1))*(RIGHT(($H$140:$H$141),LEN($H$140:$H$141)-FIND("|",$H$140:$H$141))&lt;&gt;RIGHT(CD140,LEN(CD140)-FIND("|",CD140))))*$D$22+SUM(($D$140:$D$141=LEFT(CD140,FIND("·",CD140)-1))*(LEFT(($E$140:$E$141),1)=MID(CD140,FIND("|",CD140)-1,1))*(RIGHT(($E$140:$E$141),LEN($E$140:$E$141)-FIND("|",$E$140:$E$141))&lt;&gt;RIGHT(CD140,LEN(CD140)-FIND("|",CD140))))*($D$22)+SUMIFS($D$21,$H$140,"&lt;&gt;0|-",$G140,LEFT(CD140,FIND("·",CD140)-1)),0)</f>
        <v>0</v>
      </c>
      <c r="CF140" s="74"/>
      <c r="CG140" s="141"/>
      <c r="CH140" s="133">
        <f t="array" ref="CH140">IFERROR(SUM(($G$140:$G$141=LEFT(CG140,FIND("·",CG140)-1))*(LEFT(($H$140:$H$141),1)=MID(CG140,FIND("|",CG140)-1,1))*(RIGHT(($H$140:$H$141),LEN($H$140:$H$141)-FIND("|",$H$140:$H$141))=RIGHT(CG140,LEN(CG140)-FIND("|",CG140)))*($D$23+$D$22))+SUM(($D$140:$D$141=LEFT(CG140,FIND("·",CG140)-1))*(LEFT(($E$140:$E$141),1)=MID(CG140,FIND("|",CG140)-1,1))*(RIGHT(($E$140:$E$141),LEN($E$140:$E$141)-FIND("|",$E$140:$E$141))=RIGHT(CG140,LEN(CG140)-FIND("|",CG140))))*($D$23+$D$22)+SUM((($G$140:$G$141)=LEFT(CG140,FIND("·",CG140)-1))*(LEFT(($H$140:$H$141),1)=MID(CG140,FIND("|",CG140)-1,1))*(RIGHT(($H$140:$H$141),LEN($H$140:$H$141)-FIND("|",$H$140:$H$141))&lt;&gt;RIGHT(CG140,LEN(CG140)-FIND("|",CG140))))*$D$22+SUM(($D$140:$D$141=LEFT(CG140,FIND("·",CG140)-1))*(LEFT(($E$140:$E$141),1)=MID(CG140,FIND("|",CG140)-1,1))*(RIGHT(($E$140:$E$141),LEN($E$140:$E$141)-FIND("|",$E$140:$E$141))&lt;&gt;RIGHT(CG140,LEN(CG140)-FIND("|",CG140))))*($D$22)+SUMIFS($D$21,$H$140,"&lt;&gt;0|-",$G140,LEFT(CG140,FIND("·",CG140)-1)),0)</f>
        <v>0</v>
      </c>
      <c r="CI140" s="74"/>
      <c r="CJ140" s="141"/>
      <c r="CK140" s="133">
        <f t="array" ref="CK140">IFERROR(SUM(($G$140:$G$141=LEFT(CJ140,FIND("·",CJ140)-1))*(LEFT(($H$140:$H$141),1)=MID(CJ140,FIND("|",CJ140)-1,1))*(RIGHT(($H$140:$H$141),LEN($H$140:$H$141)-FIND("|",$H$140:$H$141))=RIGHT(CJ140,LEN(CJ140)-FIND("|",CJ140)))*($D$23+$D$22))+SUM(($D$140:$D$141=LEFT(CJ140,FIND("·",CJ140)-1))*(LEFT(($E$140:$E$141),1)=MID(CJ140,FIND("|",CJ140)-1,1))*(RIGHT(($E$140:$E$141),LEN($E$140:$E$141)-FIND("|",$E$140:$E$141))=RIGHT(CJ140,LEN(CJ140)-FIND("|",CJ140))))*($D$23+$D$22)+SUM((($G$140:$G$141)=LEFT(CJ140,FIND("·",CJ140)-1))*(LEFT(($H$140:$H$141),1)=MID(CJ140,FIND("|",CJ140)-1,1))*(RIGHT(($H$140:$H$141),LEN($H$140:$H$141)-FIND("|",$H$140:$H$141))&lt;&gt;RIGHT(CJ140,LEN(CJ140)-FIND("|",CJ140))))*$D$22+SUM(($D$140:$D$141=LEFT(CJ140,FIND("·",CJ140)-1))*(LEFT(($E$140:$E$141),1)=MID(CJ140,FIND("|",CJ140)-1,1))*(RIGHT(($E$140:$E$141),LEN($E$140:$E$141)-FIND("|",$E$140:$E$141))&lt;&gt;RIGHT(CJ140,LEN(CJ140)-FIND("|",CJ140))))*($D$22)+SUMIFS($D$21,$H$140,"&lt;&gt;0|-",$G140,LEFT(CJ140,FIND("·",CJ140)-1)),0)</f>
        <v>0</v>
      </c>
      <c r="CL140" s="74"/>
      <c r="CM140" s="141"/>
      <c r="CN140" s="133">
        <f t="array" ref="CN140">IFERROR(SUM(($G$140:$G$141=LEFT(CM140,FIND("·",CM140)-1))*(LEFT(($H$140:$H$141),1)=MID(CM140,FIND("|",CM140)-1,1))*(RIGHT(($H$140:$H$141),LEN($H$140:$H$141)-FIND("|",$H$140:$H$141))=RIGHT(CM140,LEN(CM140)-FIND("|",CM140)))*($D$23+$D$22))+SUM(($D$140:$D$141=LEFT(CM140,FIND("·",CM140)-1))*(LEFT(($E$140:$E$141),1)=MID(CM140,FIND("|",CM140)-1,1))*(RIGHT(($E$140:$E$141),LEN($E$140:$E$141)-FIND("|",$E$140:$E$141))=RIGHT(CM140,LEN(CM140)-FIND("|",CM140))))*($D$23+$D$22)+SUM((($G$140:$G$141)=LEFT(CM140,FIND("·",CM140)-1))*(LEFT(($H$140:$H$141),1)=MID(CM140,FIND("|",CM140)-1,1))*(RIGHT(($H$140:$H$141),LEN($H$140:$H$141)-FIND("|",$H$140:$H$141))&lt;&gt;RIGHT(CM140,LEN(CM140)-FIND("|",CM140))))*$D$22+SUM(($D$140:$D$141=LEFT(CM140,FIND("·",CM140)-1))*(LEFT(($E$140:$E$141),1)=MID(CM140,FIND("|",CM140)-1,1))*(RIGHT(($E$140:$E$141),LEN($E$140:$E$141)-FIND("|",$E$140:$E$141))&lt;&gt;RIGHT(CM140,LEN(CM140)-FIND("|",CM140))))*($D$22)+SUMIFS($D$21,$H$140,"&lt;&gt;0|-",$G140,LEFT(CM140,FIND("·",CM140)-1)),0)</f>
        <v>0</v>
      </c>
      <c r="CO140" s="74"/>
      <c r="CP140" s="141"/>
      <c r="CQ140" s="133">
        <f t="array" ref="CQ140">IFERROR(SUM(($G$140:$G$141=LEFT(CP140,FIND("·",CP140)-1))*(LEFT(($H$140:$H$141),1)=MID(CP140,FIND("|",CP140)-1,1))*(RIGHT(($H$140:$H$141),LEN($H$140:$H$141)-FIND("|",$H$140:$H$141))=RIGHT(CP140,LEN(CP140)-FIND("|",CP140)))*($D$23+$D$22))+SUM(($D$140:$D$141=LEFT(CP140,FIND("·",CP140)-1))*(LEFT(($E$140:$E$141),1)=MID(CP140,FIND("|",CP140)-1,1))*(RIGHT(($E$140:$E$141),LEN($E$140:$E$141)-FIND("|",$E$140:$E$141))=RIGHT(CP140,LEN(CP140)-FIND("|",CP140))))*($D$23+$D$22)+SUM((($G$140:$G$141)=LEFT(CP140,FIND("·",CP140)-1))*(LEFT(($H$140:$H$141),1)=MID(CP140,FIND("|",CP140)-1,1))*(RIGHT(($H$140:$H$141),LEN($H$140:$H$141)-FIND("|",$H$140:$H$141))&lt;&gt;RIGHT(CP140,LEN(CP140)-FIND("|",CP140))))*$D$22+SUM(($D$140:$D$141=LEFT(CP140,FIND("·",CP140)-1))*(LEFT(($E$140:$E$141),1)=MID(CP140,FIND("|",CP140)-1,1))*(RIGHT(($E$140:$E$141),LEN($E$140:$E$141)-FIND("|",$E$140:$E$141))&lt;&gt;RIGHT(CP140,LEN(CP140)-FIND("|",CP140))))*($D$22)+SUMIFS($D$21,$H$140,"&lt;&gt;0|-",$G140,LEFT(CP140,FIND("·",CP140)-1)),0)</f>
        <v>0</v>
      </c>
      <c r="CR140" s="74"/>
      <c r="CS140" s="141"/>
      <c r="CT140" s="133">
        <f t="array" ref="CT140">IFERROR(SUM(($G$140:$G$141=LEFT(CS140,FIND("·",CS140)-1))*(LEFT(($H$140:$H$141),1)=MID(CS140,FIND("|",CS140)-1,1))*(RIGHT(($H$140:$H$141),LEN($H$140:$H$141)-FIND("|",$H$140:$H$141))=RIGHT(CS140,LEN(CS140)-FIND("|",CS140)))*($D$23+$D$22))+SUM(($D$140:$D$141=LEFT(CS140,FIND("·",CS140)-1))*(LEFT(($E$140:$E$141),1)=MID(CS140,FIND("|",CS140)-1,1))*(RIGHT(($E$140:$E$141),LEN($E$140:$E$141)-FIND("|",$E$140:$E$141))=RIGHT(CS140,LEN(CS140)-FIND("|",CS140))))*($D$23+$D$22)+SUM((($G$140:$G$141)=LEFT(CS140,FIND("·",CS140)-1))*(LEFT(($H$140:$H$141),1)=MID(CS140,FIND("|",CS140)-1,1))*(RIGHT(($H$140:$H$141),LEN($H$140:$H$141)-FIND("|",$H$140:$H$141))&lt;&gt;RIGHT(CS140,LEN(CS140)-FIND("|",CS140))))*$D$22+SUM(($D$140:$D$141=LEFT(CS140,FIND("·",CS140)-1))*(LEFT(($E$140:$E$141),1)=MID(CS140,FIND("|",CS140)-1,1))*(RIGHT(($E$140:$E$141),LEN($E$140:$E$141)-FIND("|",$E$140:$E$141))&lt;&gt;RIGHT(CS140,LEN(CS140)-FIND("|",CS140))))*($D$22)+SUMIFS($D$21,$H$140,"&lt;&gt;0|-",$G140,LEFT(CS140,FIND("·",CS140)-1)),0)</f>
        <v>0</v>
      </c>
      <c r="CU140" s="74"/>
      <c r="CV140" s="141"/>
      <c r="CW140" s="133">
        <f t="array" ref="CW140">IFERROR(SUM(($G$140:$G$141=LEFT(CV140,FIND("·",CV140)-1))*(LEFT(($H$140:$H$141),1)=MID(CV140,FIND("|",CV140)-1,1))*(RIGHT(($H$140:$H$141),LEN($H$140:$H$141)-FIND("|",$H$140:$H$141))=RIGHT(CV140,LEN(CV140)-FIND("|",CV140)))*($D$23+$D$22))+SUM(($D$140:$D$141=LEFT(CV140,FIND("·",CV140)-1))*(LEFT(($E$140:$E$141),1)=MID(CV140,FIND("|",CV140)-1,1))*(RIGHT(($E$140:$E$141),LEN($E$140:$E$141)-FIND("|",$E$140:$E$141))=RIGHT(CV140,LEN(CV140)-FIND("|",CV140))))*($D$23+$D$22)+SUM((($G$140:$G$141)=LEFT(CV140,FIND("·",CV140)-1))*(LEFT(($H$140:$H$141),1)=MID(CV140,FIND("|",CV140)-1,1))*(RIGHT(($H$140:$H$141),LEN($H$140:$H$141)-FIND("|",$H$140:$H$141))&lt;&gt;RIGHT(CV140,LEN(CV140)-FIND("|",CV140))))*$D$22+SUM(($D$140:$D$141=LEFT(CV140,FIND("·",CV140)-1))*(LEFT(($E$140:$E$141),1)=MID(CV140,FIND("|",CV140)-1,1))*(RIGHT(($E$140:$E$141),LEN($E$140:$E$141)-FIND("|",$E$140:$E$141))&lt;&gt;RIGHT(CV140,LEN(CV140)-FIND("|",CV140))))*($D$22)+SUMIFS($D$21,$H$140,"&lt;&gt;0|-",$G140,LEFT(CV140,FIND("·",CV140)-1)),0)</f>
        <v>0</v>
      </c>
      <c r="CX140" s="74"/>
      <c r="CY140" s="141"/>
      <c r="CZ140" s="133">
        <f t="array" ref="CZ140">IFERROR(SUM(($G$140:$G$141=LEFT(CY140,FIND("·",CY140)-1))*(LEFT(($H$140:$H$141),1)=MID(CY140,FIND("|",CY140)-1,1))*(RIGHT(($H$140:$H$141),LEN($H$140:$H$141)-FIND("|",$H$140:$H$141))=RIGHT(CY140,LEN(CY140)-FIND("|",CY140)))*($D$23+$D$22))+SUM(($D$140:$D$141=LEFT(CY140,FIND("·",CY140)-1))*(LEFT(($E$140:$E$141),1)=MID(CY140,FIND("|",CY140)-1,1))*(RIGHT(($E$140:$E$141),LEN($E$140:$E$141)-FIND("|",$E$140:$E$141))=RIGHT(CY140,LEN(CY140)-FIND("|",CY140))))*($D$23+$D$22)+SUM((($G$140:$G$141)=LEFT(CY140,FIND("·",CY140)-1))*(LEFT(($H$140:$H$141),1)=MID(CY140,FIND("|",CY140)-1,1))*(RIGHT(($H$140:$H$141),LEN($H$140:$H$141)-FIND("|",$H$140:$H$141))&lt;&gt;RIGHT(CY140,LEN(CY140)-FIND("|",CY140))))*$D$22+SUM(($D$140:$D$141=LEFT(CY140,FIND("·",CY140)-1))*(LEFT(($E$140:$E$141),1)=MID(CY140,FIND("|",CY140)-1,1))*(RIGHT(($E$140:$E$141),LEN($E$140:$E$141)-FIND("|",$E$140:$E$141))&lt;&gt;RIGHT(CY140,LEN(CY140)-FIND("|",CY140))))*($D$22)+SUMIFS($D$21,$H$140,"&lt;&gt;0|-",$G140,LEFT(CY140,FIND("·",CY140)-1)),0)</f>
        <v>0</v>
      </c>
      <c r="DA140" s="74"/>
      <c r="DB140" s="141"/>
      <c r="DC140" s="133">
        <f t="array" ref="DC140">IFERROR(SUM(($G$140:$G$141=LEFT(DB140,FIND("·",DB140)-1))*(LEFT(($H$140:$H$141),1)=MID(DB140,FIND("|",DB140)-1,1))*(RIGHT(($H$140:$H$141),LEN($H$140:$H$141)-FIND("|",$H$140:$H$141))=RIGHT(DB140,LEN(DB140)-FIND("|",DB140)))*($D$23+$D$22))+SUM(($D$140:$D$141=LEFT(DB140,FIND("·",DB140)-1))*(LEFT(($E$140:$E$141),1)=MID(DB140,FIND("|",DB140)-1,1))*(RIGHT(($E$140:$E$141),LEN($E$140:$E$141)-FIND("|",$E$140:$E$141))=RIGHT(DB140,LEN(DB140)-FIND("|",DB140))))*($D$23+$D$22)+SUM((($G$140:$G$141)=LEFT(DB140,FIND("·",DB140)-1))*(LEFT(($H$140:$H$141),1)=MID(DB140,FIND("|",DB140)-1,1))*(RIGHT(($H$140:$H$141),LEN($H$140:$H$141)-FIND("|",$H$140:$H$141))&lt;&gt;RIGHT(DB140,LEN(DB140)-FIND("|",DB140))))*$D$22+SUM(($D$140:$D$141=LEFT(DB140,FIND("·",DB140)-1))*(LEFT(($E$140:$E$141),1)=MID(DB140,FIND("|",DB140)-1,1))*(RIGHT(($E$140:$E$141),LEN($E$140:$E$141)-FIND("|",$E$140:$E$141))&lt;&gt;RIGHT(DB140,LEN(DB140)-FIND("|",DB140))))*($D$22)+SUMIFS($D$21,$H$140,"&lt;&gt;0|-",$G140,LEFT(DB140,FIND("·",DB140)-1)),0)</f>
        <v>0</v>
      </c>
      <c r="DD140" s="74"/>
      <c r="DE140" s="141"/>
      <c r="DF140" s="133">
        <f t="array" ref="DF140">IFERROR(SUM(($G$140:$G$141=LEFT(DE140,FIND("·",DE140)-1))*(LEFT(($H$140:$H$141),1)=MID(DE140,FIND("|",DE140)-1,1))*(RIGHT(($H$140:$H$141),LEN($H$140:$H$141)-FIND("|",$H$140:$H$141))=RIGHT(DE140,LEN(DE140)-FIND("|",DE140)))*($D$23+$D$22))+SUM(($D$140:$D$141=LEFT(DE140,FIND("·",DE140)-1))*(LEFT(($E$140:$E$141),1)=MID(DE140,FIND("|",DE140)-1,1))*(RIGHT(($E$140:$E$141),LEN($E$140:$E$141)-FIND("|",$E$140:$E$141))=RIGHT(DE140,LEN(DE140)-FIND("|",DE140))))*($D$23+$D$22)+SUM((($G$140:$G$141)=LEFT(DE140,FIND("·",DE140)-1))*(LEFT(($H$140:$H$141),1)=MID(DE140,FIND("|",DE140)-1,1))*(RIGHT(($H$140:$H$141),LEN($H$140:$H$141)-FIND("|",$H$140:$H$141))&lt;&gt;RIGHT(DE140,LEN(DE140)-FIND("|",DE140))))*$D$22+SUM(($D$140:$D$141=LEFT(DE140,FIND("·",DE140)-1))*(LEFT(($E$140:$E$141),1)=MID(DE140,FIND("|",DE140)-1,1))*(RIGHT(($E$140:$E$141),LEN($E$140:$E$141)-FIND("|",$E$140:$E$141))&lt;&gt;RIGHT(DE140,LEN(DE140)-FIND("|",DE140))))*($D$22)+SUMIFS($D$21,$H$140,"&lt;&gt;0|-",$G140,LEFT(DE140,FIND("·",DE140)-1)),0)</f>
        <v>0</v>
      </c>
      <c r="DG140" s="74"/>
      <c r="DH140" s="141"/>
      <c r="DI140" s="133">
        <f t="array" ref="DI140">IFERROR(SUM(($G$140:$G$141=LEFT(DH140,FIND("·",DH140)-1))*(LEFT(($H$140:$H$141),1)=MID(DH140,FIND("|",DH140)-1,1))*(RIGHT(($H$140:$H$141),LEN($H$140:$H$141)-FIND("|",$H$140:$H$141))=RIGHT(DH140,LEN(DH140)-FIND("|",DH140)))*($D$23+$D$22))+SUM(($D$140:$D$141=LEFT(DH140,FIND("·",DH140)-1))*(LEFT(($E$140:$E$141),1)=MID(DH140,FIND("|",DH140)-1,1))*(RIGHT(($E$140:$E$141),LEN($E$140:$E$141)-FIND("|",$E$140:$E$141))=RIGHT(DH140,LEN(DH140)-FIND("|",DH140))))*($D$23+$D$22)+SUM((($G$140:$G$141)=LEFT(DH140,FIND("·",DH140)-1))*(LEFT(($H$140:$H$141),1)=MID(DH140,FIND("|",DH140)-1,1))*(RIGHT(($H$140:$H$141),LEN($H$140:$H$141)-FIND("|",$H$140:$H$141))&lt;&gt;RIGHT(DH140,LEN(DH140)-FIND("|",DH140))))*$D$22+SUM(($D$140:$D$141=LEFT(DH140,FIND("·",DH140)-1))*(LEFT(($E$140:$E$141),1)=MID(DH140,FIND("|",DH140)-1,1))*(RIGHT(($E$140:$E$141),LEN($E$140:$E$141)-FIND("|",$E$140:$E$141))&lt;&gt;RIGHT(DH140,LEN(DH140)-FIND("|",DH140))))*($D$22)+SUMIFS($D$21,$H$140,"&lt;&gt;0|-",$G140,LEFT(DH140,FIND("·",DH140)-1)),0)</f>
        <v>0</v>
      </c>
      <c r="DJ140" s="74"/>
      <c r="DK140" s="141"/>
      <c r="DL140" s="133">
        <f t="array" ref="DL140">IFERROR(SUM(($G$140:$G$141=LEFT(DK140,FIND("·",DK140)-1))*(LEFT(($H$140:$H$141),1)=MID(DK140,FIND("|",DK140)-1,1))*(RIGHT(($H$140:$H$141),LEN($H$140:$H$141)-FIND("|",$H$140:$H$141))=RIGHT(DK140,LEN(DK140)-FIND("|",DK140)))*($D$23+$D$22))+SUM(($D$140:$D$141=LEFT(DK140,FIND("·",DK140)-1))*(LEFT(($E$140:$E$141),1)=MID(DK140,FIND("|",DK140)-1,1))*(RIGHT(($E$140:$E$141),LEN($E$140:$E$141)-FIND("|",$E$140:$E$141))=RIGHT(DK140,LEN(DK140)-FIND("|",DK140))))*($D$23+$D$22)+SUM((($G$140:$G$141)=LEFT(DK140,FIND("·",DK140)-1))*(LEFT(($H$140:$H$141),1)=MID(DK140,FIND("|",DK140)-1,1))*(RIGHT(($H$140:$H$141),LEN($H$140:$H$141)-FIND("|",$H$140:$H$141))&lt;&gt;RIGHT(DK140,LEN(DK140)-FIND("|",DK140))))*$D$22+SUM(($D$140:$D$141=LEFT(DK140,FIND("·",DK140)-1))*(LEFT(($E$140:$E$141),1)=MID(DK140,FIND("|",DK140)-1,1))*(RIGHT(($E$140:$E$141),LEN($E$140:$E$141)-FIND("|",$E$140:$E$141))&lt;&gt;RIGHT(DK140,LEN(DK140)-FIND("|",DK140))))*($D$22)+SUMIFS($D$21,$H$140,"&lt;&gt;0|-",$G140,LEFT(DK140,FIND("·",DK140)-1)),0)</f>
        <v>0</v>
      </c>
      <c r="DM140" s="74"/>
      <c r="DN140" s="141"/>
      <c r="DO140" s="133">
        <f t="array" ref="DO140">IFERROR(SUM(($G$140:$G$141=LEFT(DN140,FIND("·",DN140)-1))*(LEFT(($H$140:$H$141),1)=MID(DN140,FIND("|",DN140)-1,1))*(RIGHT(($H$140:$H$141),LEN($H$140:$H$141)-FIND("|",$H$140:$H$141))=RIGHT(DN140,LEN(DN140)-FIND("|",DN140)))*($D$23+$D$22))+SUM(($D$140:$D$141=LEFT(DN140,FIND("·",DN140)-1))*(LEFT(($E$140:$E$141),1)=MID(DN140,FIND("|",DN140)-1,1))*(RIGHT(($E$140:$E$141),LEN($E$140:$E$141)-FIND("|",$E$140:$E$141))=RIGHT(DN140,LEN(DN140)-FIND("|",DN140))))*($D$23+$D$22)+SUM((($G$140:$G$141)=LEFT(DN140,FIND("·",DN140)-1))*(LEFT(($H$140:$H$141),1)=MID(DN140,FIND("|",DN140)-1,1))*(RIGHT(($H$140:$H$141),LEN($H$140:$H$141)-FIND("|",$H$140:$H$141))&lt;&gt;RIGHT(DN140,LEN(DN140)-FIND("|",DN140))))*$D$22+SUM(($D$140:$D$141=LEFT(DN140,FIND("·",DN140)-1))*(LEFT(($E$140:$E$141),1)=MID(DN140,FIND("|",DN140)-1,1))*(RIGHT(($E$140:$E$141),LEN($E$140:$E$141)-FIND("|",$E$140:$E$141))&lt;&gt;RIGHT(DN140,LEN(DN140)-FIND("|",DN140))))*($D$22)+SUMIFS($D$21,$H$140,"&lt;&gt;0|-",$G140,LEFT(DN140,FIND("·",DN140)-1)),0)</f>
        <v>0</v>
      </c>
      <c r="DP140" s="74"/>
      <c r="DQ140" s="141"/>
      <c r="DR140" s="133">
        <f t="array" ref="DR140">IFERROR(SUM(($G$140:$G$141=LEFT(DQ140,FIND("·",DQ140)-1))*(LEFT(($H$140:$H$141),1)=MID(DQ140,FIND("|",DQ140)-1,1))*(RIGHT(($H$140:$H$141),LEN($H$140:$H$141)-FIND("|",$H$140:$H$141))=RIGHT(DQ140,LEN(DQ140)-FIND("|",DQ140)))*($D$23+$D$22))+SUM(($D$140:$D$141=LEFT(DQ140,FIND("·",DQ140)-1))*(LEFT(($E$140:$E$141),1)=MID(DQ140,FIND("|",DQ140)-1,1))*(RIGHT(($E$140:$E$141),LEN($E$140:$E$141)-FIND("|",$E$140:$E$141))=RIGHT(DQ140,LEN(DQ140)-FIND("|",DQ140))))*($D$23+$D$22)+SUM((($G$140:$G$141)=LEFT(DQ140,FIND("·",DQ140)-1))*(LEFT(($H$140:$H$141),1)=MID(DQ140,FIND("|",DQ140)-1,1))*(RIGHT(($H$140:$H$141),LEN($H$140:$H$141)-FIND("|",$H$140:$H$141))&lt;&gt;RIGHT(DQ140,LEN(DQ140)-FIND("|",DQ140))))*$D$22+SUM(($D$140:$D$141=LEFT(DQ140,FIND("·",DQ140)-1))*(LEFT(($E$140:$E$141),1)=MID(DQ140,FIND("|",DQ140)-1,1))*(RIGHT(($E$140:$E$141),LEN($E$140:$E$141)-FIND("|",$E$140:$E$141))&lt;&gt;RIGHT(DQ140,LEN(DQ140)-FIND("|",DQ140))))*($D$22)+SUMIFS($D$21,$H$140,"&lt;&gt;0|-",$G140,LEFT(DQ140,FIND("·",DQ140)-1)),0)</f>
        <v>0</v>
      </c>
      <c r="DS140" s="74"/>
      <c r="DT140" s="141"/>
      <c r="DU140" s="133">
        <f t="array" ref="DU140">IFERROR(SUM(($G$140:$G$141=LEFT(DT140,FIND("·",DT140)-1))*(LEFT(($H$140:$H$141),1)=MID(DT140,FIND("|",DT140)-1,1))*(RIGHT(($H$140:$H$141),LEN($H$140:$H$141)-FIND("|",$H$140:$H$141))=RIGHT(DT140,LEN(DT140)-FIND("|",DT140)))*($D$23+$D$22))+SUM(($D$140:$D$141=LEFT(DT140,FIND("·",DT140)-1))*(LEFT(($E$140:$E$141),1)=MID(DT140,FIND("|",DT140)-1,1))*(RIGHT(($E$140:$E$141),LEN($E$140:$E$141)-FIND("|",$E$140:$E$141))=RIGHT(DT140,LEN(DT140)-FIND("|",DT140))))*($D$23+$D$22)+SUM((($G$140:$G$141)=LEFT(DT140,FIND("·",DT140)-1))*(LEFT(($H$140:$H$141),1)=MID(DT140,FIND("|",DT140)-1,1))*(RIGHT(($H$140:$H$141),LEN($H$140:$H$141)-FIND("|",$H$140:$H$141))&lt;&gt;RIGHT(DT140,LEN(DT140)-FIND("|",DT140))))*$D$22+SUM(($D$140:$D$141=LEFT(DT140,FIND("·",DT140)-1))*(LEFT(($E$140:$E$141),1)=MID(DT140,FIND("|",DT140)-1,1))*(RIGHT(($E$140:$E$141),LEN($E$140:$E$141)-FIND("|",$E$140:$E$141))&lt;&gt;RIGHT(DT140,LEN(DT140)-FIND("|",DT140))))*($D$22)+SUMIFS($D$21,$H$140,"&lt;&gt;0|-",$G140,LEFT(DT140,FIND("·",DT140)-1)),0)</f>
        <v>0</v>
      </c>
      <c r="DV140" s="74"/>
      <c r="DW140" s="141"/>
      <c r="DX140" s="133">
        <f t="array" ref="DX140">IFERROR(SUM(($G$140:$G$141=LEFT(DW140,FIND("·",DW140)-1))*(LEFT(($H$140:$H$141),1)=MID(DW140,FIND("|",DW140)-1,1))*(RIGHT(($H$140:$H$141),LEN($H$140:$H$141)-FIND("|",$H$140:$H$141))=RIGHT(DW140,LEN(DW140)-FIND("|",DW140)))*($D$23+$D$22))+SUM(($D$140:$D$141=LEFT(DW140,FIND("·",DW140)-1))*(LEFT(($E$140:$E$141),1)=MID(DW140,FIND("|",DW140)-1,1))*(RIGHT(($E$140:$E$141),LEN($E$140:$E$141)-FIND("|",$E$140:$E$141))=RIGHT(DW140,LEN(DW140)-FIND("|",DW140))))*($D$23+$D$22)+SUM((($G$140:$G$141)=LEFT(DW140,FIND("·",DW140)-1))*(LEFT(($H$140:$H$141),1)=MID(DW140,FIND("|",DW140)-1,1))*(RIGHT(($H$140:$H$141),LEN($H$140:$H$141)-FIND("|",$H$140:$H$141))&lt;&gt;RIGHT(DW140,LEN(DW140)-FIND("|",DW140))))*$D$22+SUM(($D$140:$D$141=LEFT(DW140,FIND("·",DW140)-1))*(LEFT(($E$140:$E$141),1)=MID(DW140,FIND("|",DW140)-1,1))*(RIGHT(($E$140:$E$141),LEN($E$140:$E$141)-FIND("|",$E$140:$E$141))&lt;&gt;RIGHT(DW140,LEN(DW140)-FIND("|",DW140))))*($D$22)+SUMIFS($D$21,$H$140,"&lt;&gt;0|-",$G140,LEFT(DW140,FIND("·",DW140)-1)),0)</f>
        <v>0</v>
      </c>
      <c r="DY140" s="74"/>
      <c r="DZ140" s="141"/>
      <c r="EA140" s="133">
        <f t="array" ref="EA140">IFERROR(SUM(($G$140:$G$141=LEFT(DZ140,FIND("·",DZ140)-1))*(LEFT(($H$140:$H$141),1)=MID(DZ140,FIND("|",DZ140)-1,1))*(RIGHT(($H$140:$H$141),LEN($H$140:$H$141)-FIND("|",$H$140:$H$141))=RIGHT(DZ140,LEN(DZ140)-FIND("|",DZ140)))*($D$23+$D$22))+SUM(($D$140:$D$141=LEFT(DZ140,FIND("·",DZ140)-1))*(LEFT(($E$140:$E$141),1)=MID(DZ140,FIND("|",DZ140)-1,1))*(RIGHT(($E$140:$E$141),LEN($E$140:$E$141)-FIND("|",$E$140:$E$141))=RIGHT(DZ140,LEN(DZ140)-FIND("|",DZ140))))*($D$23+$D$22)+SUM((($G$140:$G$141)=LEFT(DZ140,FIND("·",DZ140)-1))*(LEFT(($H$140:$H$141),1)=MID(DZ140,FIND("|",DZ140)-1,1))*(RIGHT(($H$140:$H$141),LEN($H$140:$H$141)-FIND("|",$H$140:$H$141))&lt;&gt;RIGHT(DZ140,LEN(DZ140)-FIND("|",DZ140))))*$D$22+SUM(($D$140:$D$141=LEFT(DZ140,FIND("·",DZ140)-1))*(LEFT(($E$140:$E$141),1)=MID(DZ140,FIND("|",DZ140)-1,1))*(RIGHT(($E$140:$E$141),LEN($E$140:$E$141)-FIND("|",$E$140:$E$141))&lt;&gt;RIGHT(DZ140,LEN(DZ140)-FIND("|",DZ140))))*($D$22)+SUMIFS($D$21,$H$140,"&lt;&gt;0|-",$G140,LEFT(DZ140,FIND("·",DZ140)-1)),0)</f>
        <v>0</v>
      </c>
      <c r="EB140" s="74"/>
      <c r="EC140" s="141"/>
      <c r="ED140" s="133">
        <f t="array" ref="ED140">IFERROR(SUM(($G$140:$G$141=LEFT(EC140,FIND("·",EC140)-1))*(LEFT(($H$140:$H$141),1)=MID(EC140,FIND("|",EC140)-1,1))*(RIGHT(($H$140:$H$141),LEN($H$140:$H$141)-FIND("|",$H$140:$H$141))=RIGHT(EC140,LEN(EC140)-FIND("|",EC140)))*($D$23+$D$22))+SUM(($D$140:$D$141=LEFT(EC140,FIND("·",EC140)-1))*(LEFT(($E$140:$E$141),1)=MID(EC140,FIND("|",EC140)-1,1))*(RIGHT(($E$140:$E$141),LEN($E$140:$E$141)-FIND("|",$E$140:$E$141))=RIGHT(EC140,LEN(EC140)-FIND("|",EC140))))*($D$23+$D$22)+SUM((($G$140:$G$141)=LEFT(EC140,FIND("·",EC140)-1))*(LEFT(($H$140:$H$141),1)=MID(EC140,FIND("|",EC140)-1,1))*(RIGHT(($H$140:$H$141),LEN($H$140:$H$141)-FIND("|",$H$140:$H$141))&lt;&gt;RIGHT(EC140,LEN(EC140)-FIND("|",EC140))))*$D$22+SUM(($D$140:$D$141=LEFT(EC140,FIND("·",EC140)-1))*(LEFT(($E$140:$E$141),1)=MID(EC140,FIND("|",EC140)-1,1))*(RIGHT(($E$140:$E$141),LEN($E$140:$E$141)-FIND("|",$E$140:$E$141))&lt;&gt;RIGHT(EC140,LEN(EC140)-FIND("|",EC140))))*($D$22)+SUMIFS($D$21,$H$140,"&lt;&gt;0|-",$G140,LEFT(EC140,FIND("·",EC140)-1)),0)</f>
        <v>0</v>
      </c>
      <c r="EE140" s="74"/>
      <c r="EF140" s="141"/>
      <c r="EG140" s="133">
        <f t="array" ref="EG140">IFERROR(SUM(($G$140:$G$141=LEFT(EF140,FIND("·",EF140)-1))*(LEFT(($H$140:$H$141),1)=MID(EF140,FIND("|",EF140)-1,1))*(RIGHT(($H$140:$H$141),LEN($H$140:$H$141)-FIND("|",$H$140:$H$141))=RIGHT(EF140,LEN(EF140)-FIND("|",EF140)))*($D$23+$D$22))+SUM(($D$140:$D$141=LEFT(EF140,FIND("·",EF140)-1))*(LEFT(($E$140:$E$141),1)=MID(EF140,FIND("|",EF140)-1,1))*(RIGHT(($E$140:$E$141),LEN($E$140:$E$141)-FIND("|",$E$140:$E$141))=RIGHT(EF140,LEN(EF140)-FIND("|",EF140))))*($D$23+$D$22)+SUM((($G$140:$G$141)=LEFT(EF140,FIND("·",EF140)-1))*(LEFT(($H$140:$H$141),1)=MID(EF140,FIND("|",EF140)-1,1))*(RIGHT(($H$140:$H$141),LEN($H$140:$H$141)-FIND("|",$H$140:$H$141))&lt;&gt;RIGHT(EF140,LEN(EF140)-FIND("|",EF140))))*$D$22+SUM(($D$140:$D$141=LEFT(EF140,FIND("·",EF140)-1))*(LEFT(($E$140:$E$141),1)=MID(EF140,FIND("|",EF140)-1,1))*(RIGHT(($E$140:$E$141),LEN($E$140:$E$141)-FIND("|",$E$140:$E$141))&lt;&gt;RIGHT(EF140,LEN(EF140)-FIND("|",EF140))))*($D$22)+SUMIFS($D$21,$H$140,"&lt;&gt;0|-",$G140,LEFT(EF140,FIND("·",EF140)-1)),0)</f>
        <v>0</v>
      </c>
      <c r="EH140" s="74"/>
      <c r="EI140" s="141"/>
      <c r="EJ140" s="133">
        <f t="array" ref="EJ140">IFERROR(SUM(($G$140:$G$141=LEFT(EI140,FIND("·",EI140)-1))*(LEFT(($H$140:$H$141),1)=MID(EI140,FIND("|",EI140)-1,1))*(RIGHT(($H$140:$H$141),LEN($H$140:$H$141)-FIND("|",$H$140:$H$141))=RIGHT(EI140,LEN(EI140)-FIND("|",EI140)))*($D$23+$D$22))+SUM(($D$140:$D$141=LEFT(EI140,FIND("·",EI140)-1))*(LEFT(($E$140:$E$141),1)=MID(EI140,FIND("|",EI140)-1,1))*(RIGHT(($E$140:$E$141),LEN($E$140:$E$141)-FIND("|",$E$140:$E$141))=RIGHT(EI140,LEN(EI140)-FIND("|",EI140))))*($D$23+$D$22)+SUM((($G$140:$G$141)=LEFT(EI140,FIND("·",EI140)-1))*(LEFT(($H$140:$H$141),1)=MID(EI140,FIND("|",EI140)-1,1))*(RIGHT(($H$140:$H$141),LEN($H$140:$H$141)-FIND("|",$H$140:$H$141))&lt;&gt;RIGHT(EI140,LEN(EI140)-FIND("|",EI140))))*$D$22+SUM(($D$140:$D$141=LEFT(EI140,FIND("·",EI140)-1))*(LEFT(($E$140:$E$141),1)=MID(EI140,FIND("|",EI140)-1,1))*(RIGHT(($E$140:$E$141),LEN($E$140:$E$141)-FIND("|",$E$140:$E$141))&lt;&gt;RIGHT(EI140,LEN(EI140)-FIND("|",EI140))))*($D$22)+SUMIFS($D$21,$H$140,"&lt;&gt;0|-",$G140,LEFT(EI140,FIND("·",EI140)-1)),0)</f>
        <v>0</v>
      </c>
      <c r="EK140" s="74"/>
      <c r="EL140" s="141"/>
      <c r="EM140" s="133">
        <f t="array" ref="EM140">IFERROR(SUM(($G$140:$G$141=LEFT(EL140,FIND("·",EL140)-1))*(LEFT(($H$140:$H$141),1)=MID(EL140,FIND("|",EL140)-1,1))*(RIGHT(($H$140:$H$141),LEN($H$140:$H$141)-FIND("|",$H$140:$H$141))=RIGHT(EL140,LEN(EL140)-FIND("|",EL140)))*($D$23+$D$22))+SUM(($D$140:$D$141=LEFT(EL140,FIND("·",EL140)-1))*(LEFT(($E$140:$E$141),1)=MID(EL140,FIND("|",EL140)-1,1))*(RIGHT(($E$140:$E$141),LEN($E$140:$E$141)-FIND("|",$E$140:$E$141))=RIGHT(EL140,LEN(EL140)-FIND("|",EL140))))*($D$23+$D$22)+SUM((($G$140:$G$141)=LEFT(EL140,FIND("·",EL140)-1))*(LEFT(($H$140:$H$141),1)=MID(EL140,FIND("|",EL140)-1,1))*(RIGHT(($H$140:$H$141),LEN($H$140:$H$141)-FIND("|",$H$140:$H$141))&lt;&gt;RIGHT(EL140,LEN(EL140)-FIND("|",EL140))))*$D$22+SUM(($D$140:$D$141=LEFT(EL140,FIND("·",EL140)-1))*(LEFT(($E$140:$E$141),1)=MID(EL140,FIND("|",EL140)-1,1))*(RIGHT(($E$140:$E$141),LEN($E$140:$E$141)-FIND("|",$E$140:$E$141))&lt;&gt;RIGHT(EL140,LEN(EL140)-FIND("|",EL140))))*($D$22)+SUMIFS($D$21,$H$140,"&lt;&gt;0|-",$G140,LEFT(EL140,FIND("·",EL140)-1)),0)</f>
        <v>0</v>
      </c>
      <c r="EN140" s="74"/>
      <c r="EO140" s="141"/>
      <c r="EP140" s="133">
        <f t="array" ref="EP140">IFERROR(SUM(($G$140:$G$141=LEFT(EO140,FIND("·",EO140)-1))*(LEFT(($H$140:$H$141),1)=MID(EO140,FIND("|",EO140)-1,1))*(RIGHT(($H$140:$H$141),LEN($H$140:$H$141)-FIND("|",$H$140:$H$141))=RIGHT(EO140,LEN(EO140)-FIND("|",EO140)))*($D$23+$D$22))+SUM(($D$140:$D$141=LEFT(EO140,FIND("·",EO140)-1))*(LEFT(($E$140:$E$141),1)=MID(EO140,FIND("|",EO140)-1,1))*(RIGHT(($E$140:$E$141),LEN($E$140:$E$141)-FIND("|",$E$140:$E$141))=RIGHT(EO140,LEN(EO140)-FIND("|",EO140))))*($D$23+$D$22)+SUM((($G$140:$G$141)=LEFT(EO140,FIND("·",EO140)-1))*(LEFT(($H$140:$H$141),1)=MID(EO140,FIND("|",EO140)-1,1))*(RIGHT(($H$140:$H$141),LEN($H$140:$H$141)-FIND("|",$H$140:$H$141))&lt;&gt;RIGHT(EO140,LEN(EO140)-FIND("|",EO140))))*$D$22+SUM(($D$140:$D$141=LEFT(EO140,FIND("·",EO140)-1))*(LEFT(($E$140:$E$141),1)=MID(EO140,FIND("|",EO140)-1,1))*(RIGHT(($E$140:$E$141),LEN($E$140:$E$141)-FIND("|",$E$140:$E$141))&lt;&gt;RIGHT(EO140,LEN(EO140)-FIND("|",EO140))))*($D$22)+SUMIFS($D$21,$H$140,"&lt;&gt;0|-",$G140,LEFT(EO140,FIND("·",EO140)-1)),0)</f>
        <v>0</v>
      </c>
      <c r="EQ140" s="74"/>
      <c r="ER140" s="141"/>
      <c r="ES140" s="133">
        <f t="array" ref="ES140">IFERROR(SUM(($G$140:$G$141=LEFT(ER140,FIND("·",ER140)-1))*(LEFT(($H$140:$H$141),1)=MID(ER140,FIND("|",ER140)-1,1))*(RIGHT(($H$140:$H$141),LEN($H$140:$H$141)-FIND("|",$H$140:$H$141))=RIGHT(ER140,LEN(ER140)-FIND("|",ER140)))*($D$23+$D$22))+SUM(($D$140:$D$141=LEFT(ER140,FIND("·",ER140)-1))*(LEFT(($E$140:$E$141),1)=MID(ER140,FIND("|",ER140)-1,1))*(RIGHT(($E$140:$E$141),LEN($E$140:$E$141)-FIND("|",$E$140:$E$141))=RIGHT(ER140,LEN(ER140)-FIND("|",ER140))))*($D$23+$D$22)+SUM((($G$140:$G$141)=LEFT(ER140,FIND("·",ER140)-1))*(LEFT(($H$140:$H$141),1)=MID(ER140,FIND("|",ER140)-1,1))*(RIGHT(($H$140:$H$141),LEN($H$140:$H$141)-FIND("|",$H$140:$H$141))&lt;&gt;RIGHT(ER140,LEN(ER140)-FIND("|",ER140))))*$D$22+SUM(($D$140:$D$141=LEFT(ER140,FIND("·",ER140)-1))*(LEFT(($E$140:$E$141),1)=MID(ER140,FIND("|",ER140)-1,1))*(RIGHT(($E$140:$E$141),LEN($E$140:$E$141)-FIND("|",$E$140:$E$141))&lt;&gt;RIGHT(ER140,LEN(ER140)-FIND("|",ER140))))*($D$22)+SUMIFS($D$21,$H$140,"&lt;&gt;0|-",$G140,LEFT(ER140,FIND("·",ER140)-1)),0)</f>
        <v>0</v>
      </c>
      <c r="ET140" s="74"/>
      <c r="EU140" s="141"/>
      <c r="EV140" s="133">
        <f t="array" ref="EV140">IFERROR(SUM(($G$140:$G$141=LEFT(EU140,FIND("·",EU140)-1))*(LEFT(($H$140:$H$141),1)=MID(EU140,FIND("|",EU140)-1,1))*(RIGHT(($H$140:$H$141),LEN($H$140:$H$141)-FIND("|",$H$140:$H$141))=RIGHT(EU140,LEN(EU140)-FIND("|",EU140)))*($D$23+$D$22))+SUM(($D$140:$D$141=LEFT(EU140,FIND("·",EU140)-1))*(LEFT(($E$140:$E$141),1)=MID(EU140,FIND("|",EU140)-1,1))*(RIGHT(($E$140:$E$141),LEN($E$140:$E$141)-FIND("|",$E$140:$E$141))=RIGHT(EU140,LEN(EU140)-FIND("|",EU140))))*($D$23+$D$22)+SUM((($G$140:$G$141)=LEFT(EU140,FIND("·",EU140)-1))*(LEFT(($H$140:$H$141),1)=MID(EU140,FIND("|",EU140)-1,1))*(RIGHT(($H$140:$H$141),LEN($H$140:$H$141)-FIND("|",$H$140:$H$141))&lt;&gt;RIGHT(EU140,LEN(EU140)-FIND("|",EU140))))*$D$22+SUM(($D$140:$D$141=LEFT(EU140,FIND("·",EU140)-1))*(LEFT(($E$140:$E$141),1)=MID(EU140,FIND("|",EU140)-1,1))*(RIGHT(($E$140:$E$141),LEN($E$140:$E$141)-FIND("|",$E$140:$E$141))&lt;&gt;RIGHT(EU140,LEN(EU140)-FIND("|",EU140))))*($D$22)+SUMIFS($D$21,$H$140,"&lt;&gt;0|-",$G140,LEFT(EU140,FIND("·",EU140)-1)),0)</f>
        <v>0</v>
      </c>
      <c r="EW140" s="74"/>
      <c r="EX140" s="141"/>
      <c r="EY140" s="133">
        <f t="array" ref="EY140">IFERROR(SUM(($G$140:$G$141=LEFT(EX140,FIND("·",EX140)-1))*(LEFT(($H$140:$H$141),1)=MID(EX140,FIND("|",EX140)-1,1))*(RIGHT(($H$140:$H$141),LEN($H$140:$H$141)-FIND("|",$H$140:$H$141))=RIGHT(EX140,LEN(EX140)-FIND("|",EX140)))*($D$23+$D$22))+SUM(($D$140:$D$141=LEFT(EX140,FIND("·",EX140)-1))*(LEFT(($E$140:$E$141),1)=MID(EX140,FIND("|",EX140)-1,1))*(RIGHT(($E$140:$E$141),LEN($E$140:$E$141)-FIND("|",$E$140:$E$141))=RIGHT(EX140,LEN(EX140)-FIND("|",EX140))))*($D$23+$D$22)+SUM((($G$140:$G$141)=LEFT(EX140,FIND("·",EX140)-1))*(LEFT(($H$140:$H$141),1)=MID(EX140,FIND("|",EX140)-1,1))*(RIGHT(($H$140:$H$141),LEN($H$140:$H$141)-FIND("|",$H$140:$H$141))&lt;&gt;RIGHT(EX140,LEN(EX140)-FIND("|",EX140))))*$D$22+SUM(($D$140:$D$141=LEFT(EX140,FIND("·",EX140)-1))*(LEFT(($E$140:$E$141),1)=MID(EX140,FIND("|",EX140)-1,1))*(RIGHT(($E$140:$E$141),LEN($E$140:$E$141)-FIND("|",$E$140:$E$141))&lt;&gt;RIGHT(EX140,LEN(EX140)-FIND("|",EX140))))*($D$22)+SUMIFS($D$21,$H$140,"&lt;&gt;0|-",$G140,LEFT(EX140,FIND("·",EX140)-1)),0)</f>
        <v>0</v>
      </c>
      <c r="EZ140" s="74"/>
      <c r="FA140" s="141"/>
      <c r="FB140" s="133">
        <f t="array" ref="FB140">IFERROR(SUM(($G$140:$G$141=LEFT(FA140,FIND("·",FA140)-1))*(LEFT(($H$140:$H$141),1)=MID(FA140,FIND("|",FA140)-1,1))*(RIGHT(($H$140:$H$141),LEN($H$140:$H$141)-FIND("|",$H$140:$H$141))=RIGHT(FA140,LEN(FA140)-FIND("|",FA140)))*($D$23+$D$22))+SUM(($D$140:$D$141=LEFT(FA140,FIND("·",FA140)-1))*(LEFT(($E$140:$E$141),1)=MID(FA140,FIND("|",FA140)-1,1))*(RIGHT(($E$140:$E$141),LEN($E$140:$E$141)-FIND("|",$E$140:$E$141))=RIGHT(FA140,LEN(FA140)-FIND("|",FA140))))*($D$23+$D$22)+SUM((($G$140:$G$141)=LEFT(FA140,FIND("·",FA140)-1))*(LEFT(($H$140:$H$141),1)=MID(FA140,FIND("|",FA140)-1,1))*(RIGHT(($H$140:$H$141),LEN($H$140:$H$141)-FIND("|",$H$140:$H$141))&lt;&gt;RIGHT(FA140,LEN(FA140)-FIND("|",FA140))))*$D$22+SUM(($D$140:$D$141=LEFT(FA140,FIND("·",FA140)-1))*(LEFT(($E$140:$E$141),1)=MID(FA140,FIND("|",FA140)-1,1))*(RIGHT(($E$140:$E$141),LEN($E$140:$E$141)-FIND("|",$E$140:$E$141))&lt;&gt;RIGHT(FA140,LEN(FA140)-FIND("|",FA140))))*($D$22)+SUMIFS($D$21,$H$140,"&lt;&gt;0|-",$G140,LEFT(FA140,FIND("·",FA140)-1)),0)</f>
        <v>0</v>
      </c>
      <c r="FC140" s="74"/>
    </row>
    <row r="141" spans="2:159" s="73" customFormat="1" x14ac:dyDescent="0.3">
      <c r="D141" s="75" t="str">
        <f>CONCATENATE(Resultados!K81,"-",Resultados!F81)</f>
        <v>W60-W59</v>
      </c>
      <c r="E141" s="75" t="str">
        <f>CONCATENATE(IF(Resultados!H81&gt;Resultados!I81,2,IF(Resultados!H81&lt;Resultados!I81,1,IF(AND(Resultados!H81=Resultados!I81,Resultados!H81&lt;&gt;"",Resultados!I81&lt;&gt;""),"X",0))),"|",Resultados!I81,"-",Resultados!H81)</f>
        <v>0|-</v>
      </c>
      <c r="F141" s="601"/>
      <c r="G141" s="170" t="str">
        <f>CONCATENATE(Resultados!F81,"-",Resultados!K81)</f>
        <v>W59-W60</v>
      </c>
      <c r="H141" s="178" t="str">
        <f>CONCATENATE(IF(Resultados!H81&gt;Resultados!I81,1,IF(Resultados!H81&lt;Resultados!I81,2,IF(AND(Resultados!H81=Resultados!I81,Resultados!H81&lt;&gt;"",Resultados!I81&lt;&gt;""),"X",0))),"|",Resultados!H81,"-",Resultados!I81)</f>
        <v>0|-</v>
      </c>
      <c r="J141" s="146"/>
      <c r="K141" s="145">
        <f t="array" ref="K141">IFERROR(SUM(($G$140:$G$141=LEFT(J141,FIND("·",J141)-1))*(LEFT(($H$140:$H$141),1)=MID(J141,FIND("|",J141)-1,1))*(RIGHT(($H$140:$H$141),LEN($H$140:$H$141)-FIND("|",$H$140:$H$141))=RIGHT(J141,LEN(J141)-FIND("|",J141)))*($D$23+$D$22))+SUM(($D$140:$D$141=LEFT(J141,FIND("·",J141)-1))*(LEFT(($E$140:$E$141),1)=MID(J141,FIND("|",J141)-1,1))*(RIGHT(($E$140:$E$141),LEN($E$140:$E$141)-FIND("|",$E$140:$E$141))=RIGHT(J141,LEN(J141)-FIND("|",J141))))*($D$23+$D$22)+SUM((($G$140:$G$141)=LEFT(J141,FIND("·",J141)-1))*(LEFT(($H$140:$H$141),1)=MID(J141,FIND("|",J141)-1,1))*(RIGHT(($H$140:$H$141),LEN($H$140:$H$141)-FIND("|",$H$140:$H$141))&lt;&gt;RIGHT(J141,LEN(J141)-FIND("|",J141))))*$D$22+SUM(($D$140:$D$141=LEFT(J141,FIND("·",J141)-1))*(LEFT(($E$140:$E$141),1)=MID(J141,FIND("|",J141)-1,1))*(RIGHT(($E$140:$E$141),LEN($E$140:$E$141)-FIND("|",$E$140:$E$141))&lt;&gt;RIGHT(J141,LEN(J141)-FIND("|",J141))))*($D$22)+SUMIFS($D$21,$H$141,"&lt;&gt;0|-",$G141,LEFT(J141,FIND("·",J141)-1)),0)</f>
        <v>0</v>
      </c>
      <c r="L141" s="74"/>
      <c r="M141" s="141"/>
      <c r="N141" s="133">
        <f t="array" ref="N141">IFERROR(SUM(($G$140:$G$141=LEFT(M141,FIND("·",M141)-1))*(LEFT(($H$140:$H$141),1)=MID(M141,FIND("|",M141)-1,1))*(RIGHT(($H$140:$H$141),LEN($H$140:$H$141)-FIND("|",$H$140:$H$141))=RIGHT(M141,LEN(M141)-FIND("|",M141)))*($D$23+$D$22))+SUM(($D$140:$D$141=LEFT(M141,FIND("·",M141)-1))*(LEFT(($E$140:$E$141),1)=MID(M141,FIND("|",M141)-1,1))*(RIGHT(($E$140:$E$141),LEN($E$140:$E$141)-FIND("|",$E$140:$E$141))=RIGHT(M141,LEN(M141)-FIND("|",M141))))*($D$23+$D$22)+SUM((($G$140:$G$141)=LEFT(M141,FIND("·",M141)-1))*(LEFT(($H$140:$H$141),1)=MID(M141,FIND("|",M141)-1,1))*(RIGHT(($H$140:$H$141),LEN($H$140:$H$141)-FIND("|",$H$140:$H$141))&lt;&gt;RIGHT(M141,LEN(M141)-FIND("|",M141))))*$D$22+SUM(($D$140:$D$141=LEFT(M141,FIND("·",M141)-1))*(LEFT(($E$140:$E$141),1)=MID(M141,FIND("|",M141)-1,1))*(RIGHT(($E$140:$E$141),LEN($E$140:$E$141)-FIND("|",$E$140:$E$141))&lt;&gt;RIGHT(M141,LEN(M141)-FIND("|",M141))))*($D$22)+SUMIFS($D$21,$H$141,"&lt;&gt;0|-",$G141,LEFT(M141,FIND("·",M141)-1)),0)</f>
        <v>0</v>
      </c>
      <c r="O141" s="74"/>
      <c r="P141" s="141"/>
      <c r="Q141" s="133">
        <f t="array" ref="Q141">IFERROR(SUM(($G$140:$G$141=LEFT(P141,FIND("·",P141)-1))*(LEFT(($H$140:$H$141),1)=MID(P141,FIND("|",P141)-1,1))*(RIGHT(($H$140:$H$141),LEN($H$140:$H$141)-FIND("|",$H$140:$H$141))=RIGHT(P141,LEN(P141)-FIND("|",P141)))*($D$23+$D$22))+SUM(($D$140:$D$141=LEFT(P141,FIND("·",P141)-1))*(LEFT(($E$140:$E$141),1)=MID(P141,FIND("|",P141)-1,1))*(RIGHT(($E$140:$E$141),LEN($E$140:$E$141)-FIND("|",$E$140:$E$141))=RIGHT(P141,LEN(P141)-FIND("|",P141))))*($D$23+$D$22)+SUM((($G$140:$G$141)=LEFT(P141,FIND("·",P141)-1))*(LEFT(($H$140:$H$141),1)=MID(P141,FIND("|",P141)-1,1))*(RIGHT(($H$140:$H$141),LEN($H$140:$H$141)-FIND("|",$H$140:$H$141))&lt;&gt;RIGHT(P141,LEN(P141)-FIND("|",P141))))*$D$22+SUM(($D$140:$D$141=LEFT(P141,FIND("·",P141)-1))*(LEFT(($E$140:$E$141),1)=MID(P141,FIND("|",P141)-1,1))*(RIGHT(($E$140:$E$141),LEN($E$140:$E$141)-FIND("|",$E$140:$E$141))&lt;&gt;RIGHT(P141,LEN(P141)-FIND("|",P141))))*($D$22)+SUMIFS($D$21,$H$141,"&lt;&gt;0|-",$G141,LEFT(P141,FIND("·",P141)-1)),0)</f>
        <v>0</v>
      </c>
      <c r="R141" s="74"/>
      <c r="S141" s="141"/>
      <c r="T141" s="133">
        <f t="array" ref="T141">IFERROR(SUM(($G$140:$G$141=LEFT(S141,FIND("·",S141)-1))*(LEFT(($H$140:$H$141),1)=MID(S141,FIND("|",S141)-1,1))*(RIGHT(($H$140:$H$141),LEN($H$140:$H$141)-FIND("|",$H$140:$H$141))=RIGHT(S141,LEN(S141)-FIND("|",S141)))*($D$23+$D$22))+SUM(($D$140:$D$141=LEFT(S141,FIND("·",S141)-1))*(LEFT(($E$140:$E$141),1)=MID(S141,FIND("|",S141)-1,1))*(RIGHT(($E$140:$E$141),LEN($E$140:$E$141)-FIND("|",$E$140:$E$141))=RIGHT(S141,LEN(S141)-FIND("|",S141))))*($D$23+$D$22)+SUM((($G$140:$G$141)=LEFT(S141,FIND("·",S141)-1))*(LEFT(($H$140:$H$141),1)=MID(S141,FIND("|",S141)-1,1))*(RIGHT(($H$140:$H$141),LEN($H$140:$H$141)-FIND("|",$H$140:$H$141))&lt;&gt;RIGHT(S141,LEN(S141)-FIND("|",S141))))*$D$22+SUM(($D$140:$D$141=LEFT(S141,FIND("·",S141)-1))*(LEFT(($E$140:$E$141),1)=MID(S141,FIND("|",S141)-1,1))*(RIGHT(($E$140:$E$141),LEN($E$140:$E$141)-FIND("|",$E$140:$E$141))&lt;&gt;RIGHT(S141,LEN(S141)-FIND("|",S141))))*($D$22)+SUMIFS($D$21,$H$141,"&lt;&gt;0|-",$G141,LEFT(S141,FIND("·",S141)-1)),0)</f>
        <v>0</v>
      </c>
      <c r="U141" s="74"/>
      <c r="V141" s="141"/>
      <c r="W141" s="133">
        <f t="array" ref="W141">IFERROR(SUM(($G$140:$G$141=LEFT(V141,FIND("·",V141)-1))*(LEFT(($H$140:$H$141),1)=MID(V141,FIND("|",V141)-1,1))*(RIGHT(($H$140:$H$141),LEN($H$140:$H$141)-FIND("|",$H$140:$H$141))=RIGHT(V141,LEN(V141)-FIND("|",V141)))*($D$23+$D$22))+SUM(($D$140:$D$141=LEFT(V141,FIND("·",V141)-1))*(LEFT(($E$140:$E$141),1)=MID(V141,FIND("|",V141)-1,1))*(RIGHT(($E$140:$E$141),LEN($E$140:$E$141)-FIND("|",$E$140:$E$141))=RIGHT(V141,LEN(V141)-FIND("|",V141))))*($D$23+$D$22)+SUM((($G$140:$G$141)=LEFT(V141,FIND("·",V141)-1))*(LEFT(($H$140:$H$141),1)=MID(V141,FIND("|",V141)-1,1))*(RIGHT(($H$140:$H$141),LEN($H$140:$H$141)-FIND("|",$H$140:$H$141))&lt;&gt;RIGHT(V141,LEN(V141)-FIND("|",V141))))*$D$22+SUM(($D$140:$D$141=LEFT(V141,FIND("·",V141)-1))*(LEFT(($E$140:$E$141),1)=MID(V141,FIND("|",V141)-1,1))*(RIGHT(($E$140:$E$141),LEN($E$140:$E$141)-FIND("|",$E$140:$E$141))&lt;&gt;RIGHT(V141,LEN(V141)-FIND("|",V141))))*($D$22)+SUMIFS($D$21,$H$141,"&lt;&gt;0|-",$G141,LEFT(V141,FIND("·",V141)-1)),0)</f>
        <v>0</v>
      </c>
      <c r="X141" s="74"/>
      <c r="Y141" s="141"/>
      <c r="Z141" s="133">
        <f t="array" ref="Z141">IFERROR(SUM(($G$140:$G$141=LEFT(Y141,FIND("·",Y141)-1))*(LEFT(($H$140:$H$141),1)=MID(Y141,FIND("|",Y141)-1,1))*(RIGHT(($H$140:$H$141),LEN($H$140:$H$141)-FIND("|",$H$140:$H$141))=RIGHT(Y141,LEN(Y141)-FIND("|",Y141)))*($D$23+$D$22))+SUM(($D$140:$D$141=LEFT(Y141,FIND("·",Y141)-1))*(LEFT(($E$140:$E$141),1)=MID(Y141,FIND("|",Y141)-1,1))*(RIGHT(($E$140:$E$141),LEN($E$140:$E$141)-FIND("|",$E$140:$E$141))=RIGHT(Y141,LEN(Y141)-FIND("|",Y141))))*($D$23+$D$22)+SUM((($G$140:$G$141)=LEFT(Y141,FIND("·",Y141)-1))*(LEFT(($H$140:$H$141),1)=MID(Y141,FIND("|",Y141)-1,1))*(RIGHT(($H$140:$H$141),LEN($H$140:$H$141)-FIND("|",$H$140:$H$141))&lt;&gt;RIGHT(Y141,LEN(Y141)-FIND("|",Y141))))*$D$22+SUM(($D$140:$D$141=LEFT(Y141,FIND("·",Y141)-1))*(LEFT(($E$140:$E$141),1)=MID(Y141,FIND("|",Y141)-1,1))*(RIGHT(($E$140:$E$141),LEN($E$140:$E$141)-FIND("|",$E$140:$E$141))&lt;&gt;RIGHT(Y141,LEN(Y141)-FIND("|",Y141))))*($D$22)+SUMIFS($D$21,$H$141,"&lt;&gt;0|-",$G141,LEFT(Y141,FIND("·",Y141)-1)),0)</f>
        <v>0</v>
      </c>
      <c r="AA141" s="74"/>
      <c r="AB141" s="141"/>
      <c r="AC141" s="133">
        <f t="array" ref="AC141">IFERROR(SUM(($G$140:$G$141=LEFT(AB141,FIND("·",AB141)-1))*(LEFT(($H$140:$H$141),1)=MID(AB141,FIND("|",AB141)-1,1))*(RIGHT(($H$140:$H$141),LEN($H$140:$H$141)-FIND("|",$H$140:$H$141))=RIGHT(AB141,LEN(AB141)-FIND("|",AB141)))*($D$23+$D$22))+SUM(($D$140:$D$141=LEFT(AB141,FIND("·",AB141)-1))*(LEFT(($E$140:$E$141),1)=MID(AB141,FIND("|",AB141)-1,1))*(RIGHT(($E$140:$E$141),LEN($E$140:$E$141)-FIND("|",$E$140:$E$141))=RIGHT(AB141,LEN(AB141)-FIND("|",AB141))))*($D$23+$D$22)+SUM((($G$140:$G$141)=LEFT(AB141,FIND("·",AB141)-1))*(LEFT(($H$140:$H$141),1)=MID(AB141,FIND("|",AB141)-1,1))*(RIGHT(($H$140:$H$141),LEN($H$140:$H$141)-FIND("|",$H$140:$H$141))&lt;&gt;RIGHT(AB141,LEN(AB141)-FIND("|",AB141))))*$D$22+SUM(($D$140:$D$141=LEFT(AB141,FIND("·",AB141)-1))*(LEFT(($E$140:$E$141),1)=MID(AB141,FIND("|",AB141)-1,1))*(RIGHT(($E$140:$E$141),LEN($E$140:$E$141)-FIND("|",$E$140:$E$141))&lt;&gt;RIGHT(AB141,LEN(AB141)-FIND("|",AB141))))*($D$22)+SUMIFS($D$21,$H$141,"&lt;&gt;0|-",$G141,LEFT(AB141,FIND("·",AB141)-1)),0)</f>
        <v>0</v>
      </c>
      <c r="AD141" s="74"/>
      <c r="AE141" s="141"/>
      <c r="AF141" s="133">
        <f t="array" ref="AF141">IFERROR(SUM(($G$140:$G$141=LEFT(AE141,FIND("·",AE141)-1))*(LEFT(($H$140:$H$141),1)=MID(AE141,FIND("|",AE141)-1,1))*(RIGHT(($H$140:$H$141),LEN($H$140:$H$141)-FIND("|",$H$140:$H$141))=RIGHT(AE141,LEN(AE141)-FIND("|",AE141)))*($D$23+$D$22))+SUM(($D$140:$D$141=LEFT(AE141,FIND("·",AE141)-1))*(LEFT(($E$140:$E$141),1)=MID(AE141,FIND("|",AE141)-1,1))*(RIGHT(($E$140:$E$141),LEN($E$140:$E$141)-FIND("|",$E$140:$E$141))=RIGHT(AE141,LEN(AE141)-FIND("|",AE141))))*($D$23+$D$22)+SUM((($G$140:$G$141)=LEFT(AE141,FIND("·",AE141)-1))*(LEFT(($H$140:$H$141),1)=MID(AE141,FIND("|",AE141)-1,1))*(RIGHT(($H$140:$H$141),LEN($H$140:$H$141)-FIND("|",$H$140:$H$141))&lt;&gt;RIGHT(AE141,LEN(AE141)-FIND("|",AE141))))*$D$22+SUM(($D$140:$D$141=LEFT(AE141,FIND("·",AE141)-1))*(LEFT(($E$140:$E$141),1)=MID(AE141,FIND("|",AE141)-1,1))*(RIGHT(($E$140:$E$141),LEN($E$140:$E$141)-FIND("|",$E$140:$E$141))&lt;&gt;RIGHT(AE141,LEN(AE141)-FIND("|",AE141))))*($D$22)+SUMIFS($D$21,$H$141,"&lt;&gt;0|-",$G141,LEFT(AE141,FIND("·",AE141)-1)),0)</f>
        <v>0</v>
      </c>
      <c r="AG141" s="74"/>
      <c r="AH141" s="141"/>
      <c r="AI141" s="133">
        <f t="array" ref="AI141">IFERROR(SUM(($G$140:$G$141=LEFT(AH141,FIND("·",AH141)-1))*(LEFT(($H$140:$H$141),1)=MID(AH141,FIND("|",AH141)-1,1))*(RIGHT(($H$140:$H$141),LEN($H$140:$H$141)-FIND("|",$H$140:$H$141))=RIGHT(AH141,LEN(AH141)-FIND("|",AH141)))*($D$23+$D$22))+SUM(($D$140:$D$141=LEFT(AH141,FIND("·",AH141)-1))*(LEFT(($E$140:$E$141),1)=MID(AH141,FIND("|",AH141)-1,1))*(RIGHT(($E$140:$E$141),LEN($E$140:$E$141)-FIND("|",$E$140:$E$141))=RIGHT(AH141,LEN(AH141)-FIND("|",AH141))))*($D$23+$D$22)+SUM((($G$140:$G$141)=LEFT(AH141,FIND("·",AH141)-1))*(LEFT(($H$140:$H$141),1)=MID(AH141,FIND("|",AH141)-1,1))*(RIGHT(($H$140:$H$141),LEN($H$140:$H$141)-FIND("|",$H$140:$H$141))&lt;&gt;RIGHT(AH141,LEN(AH141)-FIND("|",AH141))))*$D$22+SUM(($D$140:$D$141=LEFT(AH141,FIND("·",AH141)-1))*(LEFT(($E$140:$E$141),1)=MID(AH141,FIND("|",AH141)-1,1))*(RIGHT(($E$140:$E$141),LEN($E$140:$E$141)-FIND("|",$E$140:$E$141))&lt;&gt;RIGHT(AH141,LEN(AH141)-FIND("|",AH141))))*($D$22)+SUMIFS($D$21,$H$141,"&lt;&gt;0|-",$G141,LEFT(AH141,FIND("·",AH141)-1)),0)</f>
        <v>0</v>
      </c>
      <c r="AJ141" s="74"/>
      <c r="AK141" s="141"/>
      <c r="AL141" s="133">
        <f t="array" ref="AL141">IFERROR(SUM(($G$140:$G$141=LEFT(AK141,FIND("·",AK141)-1))*(LEFT(($H$140:$H$141),1)=MID(AK141,FIND("|",AK141)-1,1))*(RIGHT(($H$140:$H$141),LEN($H$140:$H$141)-FIND("|",$H$140:$H$141))=RIGHT(AK141,LEN(AK141)-FIND("|",AK141)))*($D$23+$D$22))+SUM(($D$140:$D$141=LEFT(AK141,FIND("·",AK141)-1))*(LEFT(($E$140:$E$141),1)=MID(AK141,FIND("|",AK141)-1,1))*(RIGHT(($E$140:$E$141),LEN($E$140:$E$141)-FIND("|",$E$140:$E$141))=RIGHT(AK141,LEN(AK141)-FIND("|",AK141))))*($D$23+$D$22)+SUM((($G$140:$G$141)=LEFT(AK141,FIND("·",AK141)-1))*(LEFT(($H$140:$H$141),1)=MID(AK141,FIND("|",AK141)-1,1))*(RIGHT(($H$140:$H$141),LEN($H$140:$H$141)-FIND("|",$H$140:$H$141))&lt;&gt;RIGHT(AK141,LEN(AK141)-FIND("|",AK141))))*$D$22+SUM(($D$140:$D$141=LEFT(AK141,FIND("·",AK141)-1))*(LEFT(($E$140:$E$141),1)=MID(AK141,FIND("|",AK141)-1,1))*(RIGHT(($E$140:$E$141),LEN($E$140:$E$141)-FIND("|",$E$140:$E$141))&lt;&gt;RIGHT(AK141,LEN(AK141)-FIND("|",AK141))))*($D$22)+SUMIFS($D$21,$H$141,"&lt;&gt;0|-",$G141,LEFT(AK141,FIND("·",AK141)-1)),0)</f>
        <v>0</v>
      </c>
      <c r="AM141" s="74"/>
      <c r="AN141" s="141"/>
      <c r="AO141" s="133">
        <f t="array" ref="AO141">IFERROR(SUM(($G$140:$G$141=LEFT(AN141,FIND("·",AN141)-1))*(LEFT(($H$140:$H$141),1)=MID(AN141,FIND("|",AN141)-1,1))*(RIGHT(($H$140:$H$141),LEN($H$140:$H$141)-FIND("|",$H$140:$H$141))=RIGHT(AN141,LEN(AN141)-FIND("|",AN141)))*($D$23+$D$22))+SUM(($D$140:$D$141=LEFT(AN141,FIND("·",AN141)-1))*(LEFT(($E$140:$E$141),1)=MID(AN141,FIND("|",AN141)-1,1))*(RIGHT(($E$140:$E$141),LEN($E$140:$E$141)-FIND("|",$E$140:$E$141))=RIGHT(AN141,LEN(AN141)-FIND("|",AN141))))*($D$23+$D$22)+SUM((($G$140:$G$141)=LEFT(AN141,FIND("·",AN141)-1))*(LEFT(($H$140:$H$141),1)=MID(AN141,FIND("|",AN141)-1,1))*(RIGHT(($H$140:$H$141),LEN($H$140:$H$141)-FIND("|",$H$140:$H$141))&lt;&gt;RIGHT(AN141,LEN(AN141)-FIND("|",AN141))))*$D$22+SUM(($D$140:$D$141=LEFT(AN141,FIND("·",AN141)-1))*(LEFT(($E$140:$E$141),1)=MID(AN141,FIND("|",AN141)-1,1))*(RIGHT(($E$140:$E$141),LEN($E$140:$E$141)-FIND("|",$E$140:$E$141))&lt;&gt;RIGHT(AN141,LEN(AN141)-FIND("|",AN141))))*($D$22)+SUMIFS($D$21,$H$141,"&lt;&gt;0|-",$G141,LEFT(AN141,FIND("·",AN141)-1)),0)</f>
        <v>0</v>
      </c>
      <c r="AP141" s="74"/>
      <c r="AQ141" s="141"/>
      <c r="AR141" s="133">
        <f t="array" ref="AR141">IFERROR(SUM(($G$140:$G$141=LEFT(AQ141,FIND("·",AQ141)-1))*(LEFT(($H$140:$H$141),1)=MID(AQ141,FIND("|",AQ141)-1,1))*(RIGHT(($H$140:$H$141),LEN($H$140:$H$141)-FIND("|",$H$140:$H$141))=RIGHT(AQ141,LEN(AQ141)-FIND("|",AQ141)))*($D$23+$D$22))+SUM(($D$140:$D$141=LEFT(AQ141,FIND("·",AQ141)-1))*(LEFT(($E$140:$E$141),1)=MID(AQ141,FIND("|",AQ141)-1,1))*(RIGHT(($E$140:$E$141),LEN($E$140:$E$141)-FIND("|",$E$140:$E$141))=RIGHT(AQ141,LEN(AQ141)-FIND("|",AQ141))))*($D$23+$D$22)+SUM((($G$140:$G$141)=LEFT(AQ141,FIND("·",AQ141)-1))*(LEFT(($H$140:$H$141),1)=MID(AQ141,FIND("|",AQ141)-1,1))*(RIGHT(($H$140:$H$141),LEN($H$140:$H$141)-FIND("|",$H$140:$H$141))&lt;&gt;RIGHT(AQ141,LEN(AQ141)-FIND("|",AQ141))))*$D$22+SUM(($D$140:$D$141=LEFT(AQ141,FIND("·",AQ141)-1))*(LEFT(($E$140:$E$141),1)=MID(AQ141,FIND("|",AQ141)-1,1))*(RIGHT(($E$140:$E$141),LEN($E$140:$E$141)-FIND("|",$E$140:$E$141))&lt;&gt;RIGHT(AQ141,LEN(AQ141)-FIND("|",AQ141))))*($D$22)+SUMIFS($D$21,$H$141,"&lt;&gt;0|-",$G141,LEFT(AQ141,FIND("·",AQ141)-1)),0)</f>
        <v>0</v>
      </c>
      <c r="AS141" s="74"/>
      <c r="AT141" s="141"/>
      <c r="AU141" s="133">
        <f t="array" ref="AU141">IFERROR(SUM(($G$140:$G$141=LEFT(AT141,FIND("·",AT141)-1))*(LEFT(($H$140:$H$141),1)=MID(AT141,FIND("|",AT141)-1,1))*(RIGHT(($H$140:$H$141),LEN($H$140:$H$141)-FIND("|",$H$140:$H$141))=RIGHT(AT141,LEN(AT141)-FIND("|",AT141)))*($D$23+$D$22))+SUM(($D$140:$D$141=LEFT(AT141,FIND("·",AT141)-1))*(LEFT(($E$140:$E$141),1)=MID(AT141,FIND("|",AT141)-1,1))*(RIGHT(($E$140:$E$141),LEN($E$140:$E$141)-FIND("|",$E$140:$E$141))=RIGHT(AT141,LEN(AT141)-FIND("|",AT141))))*($D$23+$D$22)+SUM((($G$140:$G$141)=LEFT(AT141,FIND("·",AT141)-1))*(LEFT(($H$140:$H$141),1)=MID(AT141,FIND("|",AT141)-1,1))*(RIGHT(($H$140:$H$141),LEN($H$140:$H$141)-FIND("|",$H$140:$H$141))&lt;&gt;RIGHT(AT141,LEN(AT141)-FIND("|",AT141))))*$D$22+SUM(($D$140:$D$141=LEFT(AT141,FIND("·",AT141)-1))*(LEFT(($E$140:$E$141),1)=MID(AT141,FIND("|",AT141)-1,1))*(RIGHT(($E$140:$E$141),LEN($E$140:$E$141)-FIND("|",$E$140:$E$141))&lt;&gt;RIGHT(AT141,LEN(AT141)-FIND("|",AT141))))*($D$22)+SUMIFS($D$21,$H$141,"&lt;&gt;0|-",$G141,LEFT(AT141,FIND("·",AT141)-1)),0)</f>
        <v>0</v>
      </c>
      <c r="AV141" s="74"/>
      <c r="AW141" s="141"/>
      <c r="AX141" s="133">
        <f t="array" ref="AX141">IFERROR(SUM(($G$140:$G$141=LEFT(AW141,FIND("·",AW141)-1))*(LEFT(($H$140:$H$141),1)=MID(AW141,FIND("|",AW141)-1,1))*(RIGHT(($H$140:$H$141),LEN($H$140:$H$141)-FIND("|",$H$140:$H$141))=RIGHT(AW141,LEN(AW141)-FIND("|",AW141)))*($D$23+$D$22))+SUM(($D$140:$D$141=LEFT(AW141,FIND("·",AW141)-1))*(LEFT(($E$140:$E$141),1)=MID(AW141,FIND("|",AW141)-1,1))*(RIGHT(($E$140:$E$141),LEN($E$140:$E$141)-FIND("|",$E$140:$E$141))=RIGHT(AW141,LEN(AW141)-FIND("|",AW141))))*($D$23+$D$22)+SUM((($G$140:$G$141)=LEFT(AW141,FIND("·",AW141)-1))*(LEFT(($H$140:$H$141),1)=MID(AW141,FIND("|",AW141)-1,1))*(RIGHT(($H$140:$H$141),LEN($H$140:$H$141)-FIND("|",$H$140:$H$141))&lt;&gt;RIGHT(AW141,LEN(AW141)-FIND("|",AW141))))*$D$22+SUM(($D$140:$D$141=LEFT(AW141,FIND("·",AW141)-1))*(LEFT(($E$140:$E$141),1)=MID(AW141,FIND("|",AW141)-1,1))*(RIGHT(($E$140:$E$141),LEN($E$140:$E$141)-FIND("|",$E$140:$E$141))&lt;&gt;RIGHT(AW141,LEN(AW141)-FIND("|",AW141))))*($D$22)+SUMIFS($D$21,$H$141,"&lt;&gt;0|-",$G141,LEFT(AW141,FIND("·",AW141)-1)),0)</f>
        <v>0</v>
      </c>
      <c r="AY141" s="74"/>
      <c r="AZ141" s="141"/>
      <c r="BA141" s="133">
        <f t="array" ref="BA141">IFERROR(SUM(($G$140:$G$141=LEFT(AZ141,FIND("·",AZ141)-1))*(LEFT(($H$140:$H$141),1)=MID(AZ141,FIND("|",AZ141)-1,1))*(RIGHT(($H$140:$H$141),LEN($H$140:$H$141)-FIND("|",$H$140:$H$141))=RIGHT(AZ141,LEN(AZ141)-FIND("|",AZ141)))*($D$23+$D$22))+SUM(($D$140:$D$141=LEFT(AZ141,FIND("·",AZ141)-1))*(LEFT(($E$140:$E$141),1)=MID(AZ141,FIND("|",AZ141)-1,1))*(RIGHT(($E$140:$E$141),LEN($E$140:$E$141)-FIND("|",$E$140:$E$141))=RIGHT(AZ141,LEN(AZ141)-FIND("|",AZ141))))*($D$23+$D$22)+SUM((($G$140:$G$141)=LEFT(AZ141,FIND("·",AZ141)-1))*(LEFT(($H$140:$H$141),1)=MID(AZ141,FIND("|",AZ141)-1,1))*(RIGHT(($H$140:$H$141),LEN($H$140:$H$141)-FIND("|",$H$140:$H$141))&lt;&gt;RIGHT(AZ141,LEN(AZ141)-FIND("|",AZ141))))*$D$22+SUM(($D$140:$D$141=LEFT(AZ141,FIND("·",AZ141)-1))*(LEFT(($E$140:$E$141),1)=MID(AZ141,FIND("|",AZ141)-1,1))*(RIGHT(($E$140:$E$141),LEN($E$140:$E$141)-FIND("|",$E$140:$E$141))&lt;&gt;RIGHT(AZ141,LEN(AZ141)-FIND("|",AZ141))))*($D$22)+SUMIFS($D$21,$H$141,"&lt;&gt;0|-",$G141,LEFT(AZ141,FIND("·",AZ141)-1)),0)</f>
        <v>0</v>
      </c>
      <c r="BB141" s="74"/>
      <c r="BC141" s="141"/>
      <c r="BD141" s="133">
        <f t="array" ref="BD141">IFERROR(SUM(($G$140:$G$141=LEFT(BC141,FIND("·",BC141)-1))*(LEFT(($H$140:$H$141),1)=MID(BC141,FIND("|",BC141)-1,1))*(RIGHT(($H$140:$H$141),LEN($H$140:$H$141)-FIND("|",$H$140:$H$141))=RIGHT(BC141,LEN(BC141)-FIND("|",BC141)))*($D$23+$D$22))+SUM(($D$140:$D$141=LEFT(BC141,FIND("·",BC141)-1))*(LEFT(($E$140:$E$141),1)=MID(BC141,FIND("|",BC141)-1,1))*(RIGHT(($E$140:$E$141),LEN($E$140:$E$141)-FIND("|",$E$140:$E$141))=RIGHT(BC141,LEN(BC141)-FIND("|",BC141))))*($D$23+$D$22)+SUM((($G$140:$G$141)=LEFT(BC141,FIND("·",BC141)-1))*(LEFT(($H$140:$H$141),1)=MID(BC141,FIND("|",BC141)-1,1))*(RIGHT(($H$140:$H$141),LEN($H$140:$H$141)-FIND("|",$H$140:$H$141))&lt;&gt;RIGHT(BC141,LEN(BC141)-FIND("|",BC141))))*$D$22+SUM(($D$140:$D$141=LEFT(BC141,FIND("·",BC141)-1))*(LEFT(($E$140:$E$141),1)=MID(BC141,FIND("|",BC141)-1,1))*(RIGHT(($E$140:$E$141),LEN($E$140:$E$141)-FIND("|",$E$140:$E$141))&lt;&gt;RIGHT(BC141,LEN(BC141)-FIND("|",BC141))))*($D$22)+SUMIFS($D$21,$H$141,"&lt;&gt;0|-",$G141,LEFT(BC141,FIND("·",BC141)-1)),0)</f>
        <v>0</v>
      </c>
      <c r="BE141" s="74"/>
      <c r="BF141" s="141"/>
      <c r="BG141" s="133">
        <f t="array" ref="BG141">IFERROR(SUM(($G$140:$G$141=LEFT(BF141,FIND("·",BF141)-1))*(LEFT(($H$140:$H$141),1)=MID(BF141,FIND("|",BF141)-1,1))*(RIGHT(($H$140:$H$141),LEN($H$140:$H$141)-FIND("|",$H$140:$H$141))=RIGHT(BF141,LEN(BF141)-FIND("|",BF141)))*($D$23+$D$22))+SUM(($D$140:$D$141=LEFT(BF141,FIND("·",BF141)-1))*(LEFT(($E$140:$E$141),1)=MID(BF141,FIND("|",BF141)-1,1))*(RIGHT(($E$140:$E$141),LEN($E$140:$E$141)-FIND("|",$E$140:$E$141))=RIGHT(BF141,LEN(BF141)-FIND("|",BF141))))*($D$23+$D$22)+SUM((($G$140:$G$141)=LEFT(BF141,FIND("·",BF141)-1))*(LEFT(($H$140:$H$141),1)=MID(BF141,FIND("|",BF141)-1,1))*(RIGHT(($H$140:$H$141),LEN($H$140:$H$141)-FIND("|",$H$140:$H$141))&lt;&gt;RIGHT(BF141,LEN(BF141)-FIND("|",BF141))))*$D$22+SUM(($D$140:$D$141=LEFT(BF141,FIND("·",BF141)-1))*(LEFT(($E$140:$E$141),1)=MID(BF141,FIND("|",BF141)-1,1))*(RIGHT(($E$140:$E$141),LEN($E$140:$E$141)-FIND("|",$E$140:$E$141))&lt;&gt;RIGHT(BF141,LEN(BF141)-FIND("|",BF141))))*($D$22)+SUMIFS($D$21,$H$141,"&lt;&gt;0|-",$G141,LEFT(BF141,FIND("·",BF141)-1)),0)</f>
        <v>0</v>
      </c>
      <c r="BH141" s="74"/>
      <c r="BI141" s="141"/>
      <c r="BJ141" s="133">
        <f t="array" ref="BJ141">IFERROR(SUM(($G$140:$G$141=LEFT(BI141,FIND("·",BI141)-1))*(LEFT(($H$140:$H$141),1)=MID(BI141,FIND("|",BI141)-1,1))*(RIGHT(($H$140:$H$141),LEN($H$140:$H$141)-FIND("|",$H$140:$H$141))=RIGHT(BI141,LEN(BI141)-FIND("|",BI141)))*($D$23+$D$22))+SUM(($D$140:$D$141=LEFT(BI141,FIND("·",BI141)-1))*(LEFT(($E$140:$E$141),1)=MID(BI141,FIND("|",BI141)-1,1))*(RIGHT(($E$140:$E$141),LEN($E$140:$E$141)-FIND("|",$E$140:$E$141))=RIGHT(BI141,LEN(BI141)-FIND("|",BI141))))*($D$23+$D$22)+SUM((($G$140:$G$141)=LEFT(BI141,FIND("·",BI141)-1))*(LEFT(($H$140:$H$141),1)=MID(BI141,FIND("|",BI141)-1,1))*(RIGHT(($H$140:$H$141),LEN($H$140:$H$141)-FIND("|",$H$140:$H$141))&lt;&gt;RIGHT(BI141,LEN(BI141)-FIND("|",BI141))))*$D$22+SUM(($D$140:$D$141=LEFT(BI141,FIND("·",BI141)-1))*(LEFT(($E$140:$E$141),1)=MID(BI141,FIND("|",BI141)-1,1))*(RIGHT(($E$140:$E$141),LEN($E$140:$E$141)-FIND("|",$E$140:$E$141))&lt;&gt;RIGHT(BI141,LEN(BI141)-FIND("|",BI141))))*($D$22)+SUMIFS($D$21,$H$141,"&lt;&gt;0|-",$G141,LEFT(BI141,FIND("·",BI141)-1)),0)</f>
        <v>0</v>
      </c>
      <c r="BK141" s="74"/>
      <c r="BL141" s="141"/>
      <c r="BM141" s="133">
        <f t="array" ref="BM141">IFERROR(SUM(($G$140:$G$141=LEFT(BL141,FIND("·",BL141)-1))*(LEFT(($H$140:$H$141),1)=MID(BL141,FIND("|",BL141)-1,1))*(RIGHT(($H$140:$H$141),LEN($H$140:$H$141)-FIND("|",$H$140:$H$141))=RIGHT(BL141,LEN(BL141)-FIND("|",BL141)))*($D$23+$D$22))+SUM(($D$140:$D$141=LEFT(BL141,FIND("·",BL141)-1))*(LEFT(($E$140:$E$141),1)=MID(BL141,FIND("|",BL141)-1,1))*(RIGHT(($E$140:$E$141),LEN($E$140:$E$141)-FIND("|",$E$140:$E$141))=RIGHT(BL141,LEN(BL141)-FIND("|",BL141))))*($D$23+$D$22)+SUM((($G$140:$G$141)=LEFT(BL141,FIND("·",BL141)-1))*(LEFT(($H$140:$H$141),1)=MID(BL141,FIND("|",BL141)-1,1))*(RIGHT(($H$140:$H$141),LEN($H$140:$H$141)-FIND("|",$H$140:$H$141))&lt;&gt;RIGHT(BL141,LEN(BL141)-FIND("|",BL141))))*$D$22+SUM(($D$140:$D$141=LEFT(BL141,FIND("·",BL141)-1))*(LEFT(($E$140:$E$141),1)=MID(BL141,FIND("|",BL141)-1,1))*(RIGHT(($E$140:$E$141),LEN($E$140:$E$141)-FIND("|",$E$140:$E$141))&lt;&gt;RIGHT(BL141,LEN(BL141)-FIND("|",BL141))))*($D$22)+SUMIFS($D$21,$H$141,"&lt;&gt;0|-",$G141,LEFT(BL141,FIND("·",BL141)-1)),0)</f>
        <v>0</v>
      </c>
      <c r="BN141" s="74"/>
      <c r="BO141" s="141"/>
      <c r="BP141" s="133">
        <f t="array" ref="BP141">IFERROR(SUM(($G$140:$G$141=LEFT(BO141,FIND("·",BO141)-1))*(LEFT(($H$140:$H$141),1)=MID(BO141,FIND("|",BO141)-1,1))*(RIGHT(($H$140:$H$141),LEN($H$140:$H$141)-FIND("|",$H$140:$H$141))=RIGHT(BO141,LEN(BO141)-FIND("|",BO141)))*($D$23+$D$22))+SUM(($D$140:$D$141=LEFT(BO141,FIND("·",BO141)-1))*(LEFT(($E$140:$E$141),1)=MID(BO141,FIND("|",BO141)-1,1))*(RIGHT(($E$140:$E$141),LEN($E$140:$E$141)-FIND("|",$E$140:$E$141))=RIGHT(BO141,LEN(BO141)-FIND("|",BO141))))*($D$23+$D$22)+SUM((($G$140:$G$141)=LEFT(BO141,FIND("·",BO141)-1))*(LEFT(($H$140:$H$141),1)=MID(BO141,FIND("|",BO141)-1,1))*(RIGHT(($H$140:$H$141),LEN($H$140:$H$141)-FIND("|",$H$140:$H$141))&lt;&gt;RIGHT(BO141,LEN(BO141)-FIND("|",BO141))))*$D$22+SUM(($D$140:$D$141=LEFT(BO141,FIND("·",BO141)-1))*(LEFT(($E$140:$E$141),1)=MID(BO141,FIND("|",BO141)-1,1))*(RIGHT(($E$140:$E$141),LEN($E$140:$E$141)-FIND("|",$E$140:$E$141))&lt;&gt;RIGHT(BO141,LEN(BO141)-FIND("|",BO141))))*($D$22)+SUMIFS($D$21,$H$141,"&lt;&gt;0|-",$G141,LEFT(BO141,FIND("·",BO141)-1)),0)</f>
        <v>0</v>
      </c>
      <c r="BQ141" s="74"/>
      <c r="BR141" s="141"/>
      <c r="BS141" s="133">
        <f t="array" ref="BS141">IFERROR(SUM(($G$140:$G$141=LEFT(BR141,FIND("·",BR141)-1))*(LEFT(($H$140:$H$141),1)=MID(BR141,FIND("|",BR141)-1,1))*(RIGHT(($H$140:$H$141),LEN($H$140:$H$141)-FIND("|",$H$140:$H$141))=RIGHT(BR141,LEN(BR141)-FIND("|",BR141)))*($D$23+$D$22))+SUM(($D$140:$D$141=LEFT(BR141,FIND("·",BR141)-1))*(LEFT(($E$140:$E$141),1)=MID(BR141,FIND("|",BR141)-1,1))*(RIGHT(($E$140:$E$141),LEN($E$140:$E$141)-FIND("|",$E$140:$E$141))=RIGHT(BR141,LEN(BR141)-FIND("|",BR141))))*($D$23+$D$22)+SUM((($G$140:$G$141)=LEFT(BR141,FIND("·",BR141)-1))*(LEFT(($H$140:$H$141),1)=MID(BR141,FIND("|",BR141)-1,1))*(RIGHT(($H$140:$H$141),LEN($H$140:$H$141)-FIND("|",$H$140:$H$141))&lt;&gt;RIGHT(BR141,LEN(BR141)-FIND("|",BR141))))*$D$22+SUM(($D$140:$D$141=LEFT(BR141,FIND("·",BR141)-1))*(LEFT(($E$140:$E$141),1)=MID(BR141,FIND("|",BR141)-1,1))*(RIGHT(($E$140:$E$141),LEN($E$140:$E$141)-FIND("|",$E$140:$E$141))&lt;&gt;RIGHT(BR141,LEN(BR141)-FIND("|",BR141))))*($D$22)+SUMIFS($D$21,$H$141,"&lt;&gt;0|-",$G141,LEFT(BR141,FIND("·",BR141)-1)),0)</f>
        <v>0</v>
      </c>
      <c r="BT141" s="74"/>
      <c r="BU141" s="141"/>
      <c r="BV141" s="133">
        <f t="array" ref="BV141">IFERROR(SUM(($G$140:$G$141=LEFT(BU141,FIND("·",BU141)-1))*(LEFT(($H$140:$H$141),1)=MID(BU141,FIND("|",BU141)-1,1))*(RIGHT(($H$140:$H$141),LEN($H$140:$H$141)-FIND("|",$H$140:$H$141))=RIGHT(BU141,LEN(BU141)-FIND("|",BU141)))*($D$23+$D$22))+SUM(($D$140:$D$141=LEFT(BU141,FIND("·",BU141)-1))*(LEFT(($E$140:$E$141),1)=MID(BU141,FIND("|",BU141)-1,1))*(RIGHT(($E$140:$E$141),LEN($E$140:$E$141)-FIND("|",$E$140:$E$141))=RIGHT(BU141,LEN(BU141)-FIND("|",BU141))))*($D$23+$D$22)+SUM((($G$140:$G$141)=LEFT(BU141,FIND("·",BU141)-1))*(LEFT(($H$140:$H$141),1)=MID(BU141,FIND("|",BU141)-1,1))*(RIGHT(($H$140:$H$141),LEN($H$140:$H$141)-FIND("|",$H$140:$H$141))&lt;&gt;RIGHT(BU141,LEN(BU141)-FIND("|",BU141))))*$D$22+SUM(($D$140:$D$141=LEFT(BU141,FIND("·",BU141)-1))*(LEFT(($E$140:$E$141),1)=MID(BU141,FIND("|",BU141)-1,1))*(RIGHT(($E$140:$E$141),LEN($E$140:$E$141)-FIND("|",$E$140:$E$141))&lt;&gt;RIGHT(BU141,LEN(BU141)-FIND("|",BU141))))*($D$22)+SUMIFS($D$21,$H$141,"&lt;&gt;0|-",$G141,LEFT(BU141,FIND("·",BU141)-1)),0)</f>
        <v>0</v>
      </c>
      <c r="BW141" s="74"/>
      <c r="BX141" s="141"/>
      <c r="BY141" s="133">
        <f t="array" ref="BY141">IFERROR(SUM(($G$140:$G$141=LEFT(BX141,FIND("·",BX141)-1))*(LEFT(($H$140:$H$141),1)=MID(BX141,FIND("|",BX141)-1,1))*(RIGHT(($H$140:$H$141),LEN($H$140:$H$141)-FIND("|",$H$140:$H$141))=RIGHT(BX141,LEN(BX141)-FIND("|",BX141)))*($D$23+$D$22))+SUM(($D$140:$D$141=LEFT(BX141,FIND("·",BX141)-1))*(LEFT(($E$140:$E$141),1)=MID(BX141,FIND("|",BX141)-1,1))*(RIGHT(($E$140:$E$141),LEN($E$140:$E$141)-FIND("|",$E$140:$E$141))=RIGHT(BX141,LEN(BX141)-FIND("|",BX141))))*($D$23+$D$22)+SUM((($G$140:$G$141)=LEFT(BX141,FIND("·",BX141)-1))*(LEFT(($H$140:$H$141),1)=MID(BX141,FIND("|",BX141)-1,1))*(RIGHT(($H$140:$H$141),LEN($H$140:$H$141)-FIND("|",$H$140:$H$141))&lt;&gt;RIGHT(BX141,LEN(BX141)-FIND("|",BX141))))*$D$22+SUM(($D$140:$D$141=LEFT(BX141,FIND("·",BX141)-1))*(LEFT(($E$140:$E$141),1)=MID(BX141,FIND("|",BX141)-1,1))*(RIGHT(($E$140:$E$141),LEN($E$140:$E$141)-FIND("|",$E$140:$E$141))&lt;&gt;RIGHT(BX141,LEN(BX141)-FIND("|",BX141))))*($D$22)+SUMIFS($D$21,$H$141,"&lt;&gt;0|-",$G141,LEFT(BX141,FIND("·",BX141)-1)),0)</f>
        <v>0</v>
      </c>
      <c r="BZ141" s="74"/>
      <c r="CA141" s="141"/>
      <c r="CB141" s="133">
        <f t="array" ref="CB141">IFERROR(SUM(($G$140:$G$141=LEFT(CA141,FIND("·",CA141)-1))*(LEFT(($H$140:$H$141),1)=MID(CA141,FIND("|",CA141)-1,1))*(RIGHT(($H$140:$H$141),LEN($H$140:$H$141)-FIND("|",$H$140:$H$141))=RIGHT(CA141,LEN(CA141)-FIND("|",CA141)))*($D$23+$D$22))+SUM(($D$140:$D$141=LEFT(CA141,FIND("·",CA141)-1))*(LEFT(($E$140:$E$141),1)=MID(CA141,FIND("|",CA141)-1,1))*(RIGHT(($E$140:$E$141),LEN($E$140:$E$141)-FIND("|",$E$140:$E$141))=RIGHT(CA141,LEN(CA141)-FIND("|",CA141))))*($D$23+$D$22)+SUM((($G$140:$G$141)=LEFT(CA141,FIND("·",CA141)-1))*(LEFT(($H$140:$H$141),1)=MID(CA141,FIND("|",CA141)-1,1))*(RIGHT(($H$140:$H$141),LEN($H$140:$H$141)-FIND("|",$H$140:$H$141))&lt;&gt;RIGHT(CA141,LEN(CA141)-FIND("|",CA141))))*$D$22+SUM(($D$140:$D$141=LEFT(CA141,FIND("·",CA141)-1))*(LEFT(($E$140:$E$141),1)=MID(CA141,FIND("|",CA141)-1,1))*(RIGHT(($E$140:$E$141),LEN($E$140:$E$141)-FIND("|",$E$140:$E$141))&lt;&gt;RIGHT(CA141,LEN(CA141)-FIND("|",CA141))))*($D$22)+SUMIFS($D$21,$H$141,"&lt;&gt;0|-",$G141,LEFT(CA141,FIND("·",CA141)-1)),0)</f>
        <v>0</v>
      </c>
      <c r="CC141" s="74"/>
      <c r="CD141" s="141"/>
      <c r="CE141" s="133">
        <f t="array" ref="CE141">IFERROR(SUM(($G$140:$G$141=LEFT(CD141,FIND("·",CD141)-1))*(LEFT(($H$140:$H$141),1)=MID(CD141,FIND("|",CD141)-1,1))*(RIGHT(($H$140:$H$141),LEN($H$140:$H$141)-FIND("|",$H$140:$H$141))=RIGHT(CD141,LEN(CD141)-FIND("|",CD141)))*($D$23+$D$22))+SUM(($D$140:$D$141=LEFT(CD141,FIND("·",CD141)-1))*(LEFT(($E$140:$E$141),1)=MID(CD141,FIND("|",CD141)-1,1))*(RIGHT(($E$140:$E$141),LEN($E$140:$E$141)-FIND("|",$E$140:$E$141))=RIGHT(CD141,LEN(CD141)-FIND("|",CD141))))*($D$23+$D$22)+SUM((($G$140:$G$141)=LEFT(CD141,FIND("·",CD141)-1))*(LEFT(($H$140:$H$141),1)=MID(CD141,FIND("|",CD141)-1,1))*(RIGHT(($H$140:$H$141),LEN($H$140:$H$141)-FIND("|",$H$140:$H$141))&lt;&gt;RIGHT(CD141,LEN(CD141)-FIND("|",CD141))))*$D$22+SUM(($D$140:$D$141=LEFT(CD141,FIND("·",CD141)-1))*(LEFT(($E$140:$E$141),1)=MID(CD141,FIND("|",CD141)-1,1))*(RIGHT(($E$140:$E$141),LEN($E$140:$E$141)-FIND("|",$E$140:$E$141))&lt;&gt;RIGHT(CD141,LEN(CD141)-FIND("|",CD141))))*($D$22)+SUMIFS($D$21,$H$141,"&lt;&gt;0|-",$G141,LEFT(CD141,FIND("·",CD141)-1)),0)</f>
        <v>0</v>
      </c>
      <c r="CF141" s="74"/>
      <c r="CG141" s="141"/>
      <c r="CH141" s="133">
        <f t="array" ref="CH141">IFERROR(SUM(($G$140:$G$141=LEFT(CG141,FIND("·",CG141)-1))*(LEFT(($H$140:$H$141),1)=MID(CG141,FIND("|",CG141)-1,1))*(RIGHT(($H$140:$H$141),LEN($H$140:$H$141)-FIND("|",$H$140:$H$141))=RIGHT(CG141,LEN(CG141)-FIND("|",CG141)))*($D$23+$D$22))+SUM(($D$140:$D$141=LEFT(CG141,FIND("·",CG141)-1))*(LEFT(($E$140:$E$141),1)=MID(CG141,FIND("|",CG141)-1,1))*(RIGHT(($E$140:$E$141),LEN($E$140:$E$141)-FIND("|",$E$140:$E$141))=RIGHT(CG141,LEN(CG141)-FIND("|",CG141))))*($D$23+$D$22)+SUM((($G$140:$G$141)=LEFT(CG141,FIND("·",CG141)-1))*(LEFT(($H$140:$H$141),1)=MID(CG141,FIND("|",CG141)-1,1))*(RIGHT(($H$140:$H$141),LEN($H$140:$H$141)-FIND("|",$H$140:$H$141))&lt;&gt;RIGHT(CG141,LEN(CG141)-FIND("|",CG141))))*$D$22+SUM(($D$140:$D$141=LEFT(CG141,FIND("·",CG141)-1))*(LEFT(($E$140:$E$141),1)=MID(CG141,FIND("|",CG141)-1,1))*(RIGHT(($E$140:$E$141),LEN($E$140:$E$141)-FIND("|",$E$140:$E$141))&lt;&gt;RIGHT(CG141,LEN(CG141)-FIND("|",CG141))))*($D$22)+SUMIFS($D$21,$H$141,"&lt;&gt;0|-",$G141,LEFT(CG141,FIND("·",CG141)-1)),0)</f>
        <v>0</v>
      </c>
      <c r="CI141" s="74"/>
      <c r="CJ141" s="141"/>
      <c r="CK141" s="133">
        <f t="array" ref="CK141">IFERROR(SUM(($G$140:$G$141=LEFT(CJ141,FIND("·",CJ141)-1))*(LEFT(($H$140:$H$141),1)=MID(CJ141,FIND("|",CJ141)-1,1))*(RIGHT(($H$140:$H$141),LEN($H$140:$H$141)-FIND("|",$H$140:$H$141))=RIGHT(CJ141,LEN(CJ141)-FIND("|",CJ141)))*($D$23+$D$22))+SUM(($D$140:$D$141=LEFT(CJ141,FIND("·",CJ141)-1))*(LEFT(($E$140:$E$141),1)=MID(CJ141,FIND("|",CJ141)-1,1))*(RIGHT(($E$140:$E$141),LEN($E$140:$E$141)-FIND("|",$E$140:$E$141))=RIGHT(CJ141,LEN(CJ141)-FIND("|",CJ141))))*($D$23+$D$22)+SUM((($G$140:$G$141)=LEFT(CJ141,FIND("·",CJ141)-1))*(LEFT(($H$140:$H$141),1)=MID(CJ141,FIND("|",CJ141)-1,1))*(RIGHT(($H$140:$H$141),LEN($H$140:$H$141)-FIND("|",$H$140:$H$141))&lt;&gt;RIGHT(CJ141,LEN(CJ141)-FIND("|",CJ141))))*$D$22+SUM(($D$140:$D$141=LEFT(CJ141,FIND("·",CJ141)-1))*(LEFT(($E$140:$E$141),1)=MID(CJ141,FIND("|",CJ141)-1,1))*(RIGHT(($E$140:$E$141),LEN($E$140:$E$141)-FIND("|",$E$140:$E$141))&lt;&gt;RIGHT(CJ141,LEN(CJ141)-FIND("|",CJ141))))*($D$22)+SUMIFS($D$21,$H$141,"&lt;&gt;0|-",$G141,LEFT(CJ141,FIND("·",CJ141)-1)),0)</f>
        <v>0</v>
      </c>
      <c r="CL141" s="74"/>
      <c r="CM141" s="141"/>
      <c r="CN141" s="133">
        <f t="array" ref="CN141">IFERROR(SUM(($G$140:$G$141=LEFT(CM141,FIND("·",CM141)-1))*(LEFT(($H$140:$H$141),1)=MID(CM141,FIND("|",CM141)-1,1))*(RIGHT(($H$140:$H$141),LEN($H$140:$H$141)-FIND("|",$H$140:$H$141))=RIGHT(CM141,LEN(CM141)-FIND("|",CM141)))*($D$23+$D$22))+SUM(($D$140:$D$141=LEFT(CM141,FIND("·",CM141)-1))*(LEFT(($E$140:$E$141),1)=MID(CM141,FIND("|",CM141)-1,1))*(RIGHT(($E$140:$E$141),LEN($E$140:$E$141)-FIND("|",$E$140:$E$141))=RIGHT(CM141,LEN(CM141)-FIND("|",CM141))))*($D$23+$D$22)+SUM((($G$140:$G$141)=LEFT(CM141,FIND("·",CM141)-1))*(LEFT(($H$140:$H$141),1)=MID(CM141,FIND("|",CM141)-1,1))*(RIGHT(($H$140:$H$141),LEN($H$140:$H$141)-FIND("|",$H$140:$H$141))&lt;&gt;RIGHT(CM141,LEN(CM141)-FIND("|",CM141))))*$D$22+SUM(($D$140:$D$141=LEFT(CM141,FIND("·",CM141)-1))*(LEFT(($E$140:$E$141),1)=MID(CM141,FIND("|",CM141)-1,1))*(RIGHT(($E$140:$E$141),LEN($E$140:$E$141)-FIND("|",$E$140:$E$141))&lt;&gt;RIGHT(CM141,LEN(CM141)-FIND("|",CM141))))*($D$22)+SUMIFS($D$21,$H$141,"&lt;&gt;0|-",$G141,LEFT(CM141,FIND("·",CM141)-1)),0)</f>
        <v>0</v>
      </c>
      <c r="CO141" s="74"/>
      <c r="CP141" s="141"/>
      <c r="CQ141" s="133">
        <f t="array" ref="CQ141">IFERROR(SUM(($G$140:$G$141=LEFT(CP141,FIND("·",CP141)-1))*(LEFT(($H$140:$H$141),1)=MID(CP141,FIND("|",CP141)-1,1))*(RIGHT(($H$140:$H$141),LEN($H$140:$H$141)-FIND("|",$H$140:$H$141))=RIGHT(CP141,LEN(CP141)-FIND("|",CP141)))*($D$23+$D$22))+SUM(($D$140:$D$141=LEFT(CP141,FIND("·",CP141)-1))*(LEFT(($E$140:$E$141),1)=MID(CP141,FIND("|",CP141)-1,1))*(RIGHT(($E$140:$E$141),LEN($E$140:$E$141)-FIND("|",$E$140:$E$141))=RIGHT(CP141,LEN(CP141)-FIND("|",CP141))))*($D$23+$D$22)+SUM((($G$140:$G$141)=LEFT(CP141,FIND("·",CP141)-1))*(LEFT(($H$140:$H$141),1)=MID(CP141,FIND("|",CP141)-1,1))*(RIGHT(($H$140:$H$141),LEN($H$140:$H$141)-FIND("|",$H$140:$H$141))&lt;&gt;RIGHT(CP141,LEN(CP141)-FIND("|",CP141))))*$D$22+SUM(($D$140:$D$141=LEFT(CP141,FIND("·",CP141)-1))*(LEFT(($E$140:$E$141),1)=MID(CP141,FIND("|",CP141)-1,1))*(RIGHT(($E$140:$E$141),LEN($E$140:$E$141)-FIND("|",$E$140:$E$141))&lt;&gt;RIGHT(CP141,LEN(CP141)-FIND("|",CP141))))*($D$22)+SUMIFS($D$21,$H$141,"&lt;&gt;0|-",$G141,LEFT(CP141,FIND("·",CP141)-1)),0)</f>
        <v>0</v>
      </c>
      <c r="CR141" s="74"/>
      <c r="CS141" s="141"/>
      <c r="CT141" s="133">
        <f t="array" ref="CT141">IFERROR(SUM(($G$140:$G$141=LEFT(CS141,FIND("·",CS141)-1))*(LEFT(($H$140:$H$141),1)=MID(CS141,FIND("|",CS141)-1,1))*(RIGHT(($H$140:$H$141),LEN($H$140:$H$141)-FIND("|",$H$140:$H$141))=RIGHT(CS141,LEN(CS141)-FIND("|",CS141)))*($D$23+$D$22))+SUM(($D$140:$D$141=LEFT(CS141,FIND("·",CS141)-1))*(LEFT(($E$140:$E$141),1)=MID(CS141,FIND("|",CS141)-1,1))*(RIGHT(($E$140:$E$141),LEN($E$140:$E$141)-FIND("|",$E$140:$E$141))=RIGHT(CS141,LEN(CS141)-FIND("|",CS141))))*($D$23+$D$22)+SUM((($G$140:$G$141)=LEFT(CS141,FIND("·",CS141)-1))*(LEFT(($H$140:$H$141),1)=MID(CS141,FIND("|",CS141)-1,1))*(RIGHT(($H$140:$H$141),LEN($H$140:$H$141)-FIND("|",$H$140:$H$141))&lt;&gt;RIGHT(CS141,LEN(CS141)-FIND("|",CS141))))*$D$22+SUM(($D$140:$D$141=LEFT(CS141,FIND("·",CS141)-1))*(LEFT(($E$140:$E$141),1)=MID(CS141,FIND("|",CS141)-1,1))*(RIGHT(($E$140:$E$141),LEN($E$140:$E$141)-FIND("|",$E$140:$E$141))&lt;&gt;RIGHT(CS141,LEN(CS141)-FIND("|",CS141))))*($D$22)+SUMIFS($D$21,$H$141,"&lt;&gt;0|-",$G141,LEFT(CS141,FIND("·",CS141)-1)),0)</f>
        <v>0</v>
      </c>
      <c r="CU141" s="74"/>
      <c r="CV141" s="141"/>
      <c r="CW141" s="133">
        <f t="array" ref="CW141">IFERROR(SUM(($G$140:$G$141=LEFT(CV141,FIND("·",CV141)-1))*(LEFT(($H$140:$H$141),1)=MID(CV141,FIND("|",CV141)-1,1))*(RIGHT(($H$140:$H$141),LEN($H$140:$H$141)-FIND("|",$H$140:$H$141))=RIGHT(CV141,LEN(CV141)-FIND("|",CV141)))*($D$23+$D$22))+SUM(($D$140:$D$141=LEFT(CV141,FIND("·",CV141)-1))*(LEFT(($E$140:$E$141),1)=MID(CV141,FIND("|",CV141)-1,1))*(RIGHT(($E$140:$E$141),LEN($E$140:$E$141)-FIND("|",$E$140:$E$141))=RIGHT(CV141,LEN(CV141)-FIND("|",CV141))))*($D$23+$D$22)+SUM((($G$140:$G$141)=LEFT(CV141,FIND("·",CV141)-1))*(LEFT(($H$140:$H$141),1)=MID(CV141,FIND("|",CV141)-1,1))*(RIGHT(($H$140:$H$141),LEN($H$140:$H$141)-FIND("|",$H$140:$H$141))&lt;&gt;RIGHT(CV141,LEN(CV141)-FIND("|",CV141))))*$D$22+SUM(($D$140:$D$141=LEFT(CV141,FIND("·",CV141)-1))*(LEFT(($E$140:$E$141),1)=MID(CV141,FIND("|",CV141)-1,1))*(RIGHT(($E$140:$E$141),LEN($E$140:$E$141)-FIND("|",$E$140:$E$141))&lt;&gt;RIGHT(CV141,LEN(CV141)-FIND("|",CV141))))*($D$22)+SUMIFS($D$21,$H$141,"&lt;&gt;0|-",$G141,LEFT(CV141,FIND("·",CV141)-1)),0)</f>
        <v>0</v>
      </c>
      <c r="CX141" s="74"/>
      <c r="CY141" s="141"/>
      <c r="CZ141" s="133">
        <f t="array" ref="CZ141">IFERROR(SUM(($G$140:$G$141=LEFT(CY141,FIND("·",CY141)-1))*(LEFT(($H$140:$H$141),1)=MID(CY141,FIND("|",CY141)-1,1))*(RIGHT(($H$140:$H$141),LEN($H$140:$H$141)-FIND("|",$H$140:$H$141))=RIGHT(CY141,LEN(CY141)-FIND("|",CY141)))*($D$23+$D$22))+SUM(($D$140:$D$141=LEFT(CY141,FIND("·",CY141)-1))*(LEFT(($E$140:$E$141),1)=MID(CY141,FIND("|",CY141)-1,1))*(RIGHT(($E$140:$E$141),LEN($E$140:$E$141)-FIND("|",$E$140:$E$141))=RIGHT(CY141,LEN(CY141)-FIND("|",CY141))))*($D$23+$D$22)+SUM((($G$140:$G$141)=LEFT(CY141,FIND("·",CY141)-1))*(LEFT(($H$140:$H$141),1)=MID(CY141,FIND("|",CY141)-1,1))*(RIGHT(($H$140:$H$141),LEN($H$140:$H$141)-FIND("|",$H$140:$H$141))&lt;&gt;RIGHT(CY141,LEN(CY141)-FIND("|",CY141))))*$D$22+SUM(($D$140:$D$141=LEFT(CY141,FIND("·",CY141)-1))*(LEFT(($E$140:$E$141),1)=MID(CY141,FIND("|",CY141)-1,1))*(RIGHT(($E$140:$E$141),LEN($E$140:$E$141)-FIND("|",$E$140:$E$141))&lt;&gt;RIGHT(CY141,LEN(CY141)-FIND("|",CY141))))*($D$22)+SUMIFS($D$21,$H$141,"&lt;&gt;0|-",$G141,LEFT(CY141,FIND("·",CY141)-1)),0)</f>
        <v>0</v>
      </c>
      <c r="DA141" s="74"/>
      <c r="DB141" s="141"/>
      <c r="DC141" s="133">
        <f t="array" ref="DC141">IFERROR(SUM(($G$140:$G$141=LEFT(DB141,FIND("·",DB141)-1))*(LEFT(($H$140:$H$141),1)=MID(DB141,FIND("|",DB141)-1,1))*(RIGHT(($H$140:$H$141),LEN($H$140:$H$141)-FIND("|",$H$140:$H$141))=RIGHT(DB141,LEN(DB141)-FIND("|",DB141)))*($D$23+$D$22))+SUM(($D$140:$D$141=LEFT(DB141,FIND("·",DB141)-1))*(LEFT(($E$140:$E$141),1)=MID(DB141,FIND("|",DB141)-1,1))*(RIGHT(($E$140:$E$141),LEN($E$140:$E$141)-FIND("|",$E$140:$E$141))=RIGHT(DB141,LEN(DB141)-FIND("|",DB141))))*($D$23+$D$22)+SUM((($G$140:$G$141)=LEFT(DB141,FIND("·",DB141)-1))*(LEFT(($H$140:$H$141),1)=MID(DB141,FIND("|",DB141)-1,1))*(RIGHT(($H$140:$H$141),LEN($H$140:$H$141)-FIND("|",$H$140:$H$141))&lt;&gt;RIGHT(DB141,LEN(DB141)-FIND("|",DB141))))*$D$22+SUM(($D$140:$D$141=LEFT(DB141,FIND("·",DB141)-1))*(LEFT(($E$140:$E$141),1)=MID(DB141,FIND("|",DB141)-1,1))*(RIGHT(($E$140:$E$141),LEN($E$140:$E$141)-FIND("|",$E$140:$E$141))&lt;&gt;RIGHT(DB141,LEN(DB141)-FIND("|",DB141))))*($D$22)+SUMIFS($D$21,$H$141,"&lt;&gt;0|-",$G141,LEFT(DB141,FIND("·",DB141)-1)),0)</f>
        <v>0</v>
      </c>
      <c r="DD141" s="74"/>
      <c r="DE141" s="141"/>
      <c r="DF141" s="133">
        <f t="array" ref="DF141">IFERROR(SUM(($G$140:$G$141=LEFT(DE141,FIND("·",DE141)-1))*(LEFT(($H$140:$H$141),1)=MID(DE141,FIND("|",DE141)-1,1))*(RIGHT(($H$140:$H$141),LEN($H$140:$H$141)-FIND("|",$H$140:$H$141))=RIGHT(DE141,LEN(DE141)-FIND("|",DE141)))*($D$23+$D$22))+SUM(($D$140:$D$141=LEFT(DE141,FIND("·",DE141)-1))*(LEFT(($E$140:$E$141),1)=MID(DE141,FIND("|",DE141)-1,1))*(RIGHT(($E$140:$E$141),LEN($E$140:$E$141)-FIND("|",$E$140:$E$141))=RIGHT(DE141,LEN(DE141)-FIND("|",DE141))))*($D$23+$D$22)+SUM((($G$140:$G$141)=LEFT(DE141,FIND("·",DE141)-1))*(LEFT(($H$140:$H$141),1)=MID(DE141,FIND("|",DE141)-1,1))*(RIGHT(($H$140:$H$141),LEN($H$140:$H$141)-FIND("|",$H$140:$H$141))&lt;&gt;RIGHT(DE141,LEN(DE141)-FIND("|",DE141))))*$D$22+SUM(($D$140:$D$141=LEFT(DE141,FIND("·",DE141)-1))*(LEFT(($E$140:$E$141),1)=MID(DE141,FIND("|",DE141)-1,1))*(RIGHT(($E$140:$E$141),LEN($E$140:$E$141)-FIND("|",$E$140:$E$141))&lt;&gt;RIGHT(DE141,LEN(DE141)-FIND("|",DE141))))*($D$22)+SUMIFS($D$21,$H$141,"&lt;&gt;0|-",$G141,LEFT(DE141,FIND("·",DE141)-1)),0)</f>
        <v>0</v>
      </c>
      <c r="DG141" s="74"/>
      <c r="DH141" s="141"/>
      <c r="DI141" s="133">
        <f t="array" ref="DI141">IFERROR(SUM(($G$140:$G$141=LEFT(DH141,FIND("·",DH141)-1))*(LEFT(($H$140:$H$141),1)=MID(DH141,FIND("|",DH141)-1,1))*(RIGHT(($H$140:$H$141),LEN($H$140:$H$141)-FIND("|",$H$140:$H$141))=RIGHT(DH141,LEN(DH141)-FIND("|",DH141)))*($D$23+$D$22))+SUM(($D$140:$D$141=LEFT(DH141,FIND("·",DH141)-1))*(LEFT(($E$140:$E$141),1)=MID(DH141,FIND("|",DH141)-1,1))*(RIGHT(($E$140:$E$141),LEN($E$140:$E$141)-FIND("|",$E$140:$E$141))=RIGHT(DH141,LEN(DH141)-FIND("|",DH141))))*($D$23+$D$22)+SUM((($G$140:$G$141)=LEFT(DH141,FIND("·",DH141)-1))*(LEFT(($H$140:$H$141),1)=MID(DH141,FIND("|",DH141)-1,1))*(RIGHT(($H$140:$H$141),LEN($H$140:$H$141)-FIND("|",$H$140:$H$141))&lt;&gt;RIGHT(DH141,LEN(DH141)-FIND("|",DH141))))*$D$22+SUM(($D$140:$D$141=LEFT(DH141,FIND("·",DH141)-1))*(LEFT(($E$140:$E$141),1)=MID(DH141,FIND("|",DH141)-1,1))*(RIGHT(($E$140:$E$141),LEN($E$140:$E$141)-FIND("|",$E$140:$E$141))&lt;&gt;RIGHT(DH141,LEN(DH141)-FIND("|",DH141))))*($D$22)+SUMIFS($D$21,$H$141,"&lt;&gt;0|-",$G141,LEFT(DH141,FIND("·",DH141)-1)),0)</f>
        <v>0</v>
      </c>
      <c r="DJ141" s="74"/>
      <c r="DK141" s="141"/>
      <c r="DL141" s="133">
        <f t="array" ref="DL141">IFERROR(SUM(($G$140:$G$141=LEFT(DK141,FIND("·",DK141)-1))*(LEFT(($H$140:$H$141),1)=MID(DK141,FIND("|",DK141)-1,1))*(RIGHT(($H$140:$H$141),LEN($H$140:$H$141)-FIND("|",$H$140:$H$141))=RIGHT(DK141,LEN(DK141)-FIND("|",DK141)))*($D$23+$D$22))+SUM(($D$140:$D$141=LEFT(DK141,FIND("·",DK141)-1))*(LEFT(($E$140:$E$141),1)=MID(DK141,FIND("|",DK141)-1,1))*(RIGHT(($E$140:$E$141),LEN($E$140:$E$141)-FIND("|",$E$140:$E$141))=RIGHT(DK141,LEN(DK141)-FIND("|",DK141))))*($D$23+$D$22)+SUM((($G$140:$G$141)=LEFT(DK141,FIND("·",DK141)-1))*(LEFT(($H$140:$H$141),1)=MID(DK141,FIND("|",DK141)-1,1))*(RIGHT(($H$140:$H$141),LEN($H$140:$H$141)-FIND("|",$H$140:$H$141))&lt;&gt;RIGHT(DK141,LEN(DK141)-FIND("|",DK141))))*$D$22+SUM(($D$140:$D$141=LEFT(DK141,FIND("·",DK141)-1))*(LEFT(($E$140:$E$141),1)=MID(DK141,FIND("|",DK141)-1,1))*(RIGHT(($E$140:$E$141),LEN($E$140:$E$141)-FIND("|",$E$140:$E$141))&lt;&gt;RIGHT(DK141,LEN(DK141)-FIND("|",DK141))))*($D$22)+SUMIFS($D$21,$H$141,"&lt;&gt;0|-",$G141,LEFT(DK141,FIND("·",DK141)-1)),0)</f>
        <v>0</v>
      </c>
      <c r="DM141" s="74"/>
      <c r="DN141" s="141"/>
      <c r="DO141" s="133">
        <f t="array" ref="DO141">IFERROR(SUM(($G$140:$G$141=LEFT(DN141,FIND("·",DN141)-1))*(LEFT(($H$140:$H$141),1)=MID(DN141,FIND("|",DN141)-1,1))*(RIGHT(($H$140:$H$141),LEN($H$140:$H$141)-FIND("|",$H$140:$H$141))=RIGHT(DN141,LEN(DN141)-FIND("|",DN141)))*($D$23+$D$22))+SUM(($D$140:$D$141=LEFT(DN141,FIND("·",DN141)-1))*(LEFT(($E$140:$E$141),1)=MID(DN141,FIND("|",DN141)-1,1))*(RIGHT(($E$140:$E$141),LEN($E$140:$E$141)-FIND("|",$E$140:$E$141))=RIGHT(DN141,LEN(DN141)-FIND("|",DN141))))*($D$23+$D$22)+SUM((($G$140:$G$141)=LEFT(DN141,FIND("·",DN141)-1))*(LEFT(($H$140:$H$141),1)=MID(DN141,FIND("|",DN141)-1,1))*(RIGHT(($H$140:$H$141),LEN($H$140:$H$141)-FIND("|",$H$140:$H$141))&lt;&gt;RIGHT(DN141,LEN(DN141)-FIND("|",DN141))))*$D$22+SUM(($D$140:$D$141=LEFT(DN141,FIND("·",DN141)-1))*(LEFT(($E$140:$E$141),1)=MID(DN141,FIND("|",DN141)-1,1))*(RIGHT(($E$140:$E$141),LEN($E$140:$E$141)-FIND("|",$E$140:$E$141))&lt;&gt;RIGHT(DN141,LEN(DN141)-FIND("|",DN141))))*($D$22)+SUMIFS($D$21,$H$141,"&lt;&gt;0|-",$G141,LEFT(DN141,FIND("·",DN141)-1)),0)</f>
        <v>0</v>
      </c>
      <c r="DP141" s="74"/>
      <c r="DQ141" s="141"/>
      <c r="DR141" s="133">
        <f t="array" ref="DR141">IFERROR(SUM(($G$140:$G$141=LEFT(DQ141,FIND("·",DQ141)-1))*(LEFT(($H$140:$H$141),1)=MID(DQ141,FIND("|",DQ141)-1,1))*(RIGHT(($H$140:$H$141),LEN($H$140:$H$141)-FIND("|",$H$140:$H$141))=RIGHT(DQ141,LEN(DQ141)-FIND("|",DQ141)))*($D$23+$D$22))+SUM(($D$140:$D$141=LEFT(DQ141,FIND("·",DQ141)-1))*(LEFT(($E$140:$E$141),1)=MID(DQ141,FIND("|",DQ141)-1,1))*(RIGHT(($E$140:$E$141),LEN($E$140:$E$141)-FIND("|",$E$140:$E$141))=RIGHT(DQ141,LEN(DQ141)-FIND("|",DQ141))))*($D$23+$D$22)+SUM((($G$140:$G$141)=LEFT(DQ141,FIND("·",DQ141)-1))*(LEFT(($H$140:$H$141),1)=MID(DQ141,FIND("|",DQ141)-1,1))*(RIGHT(($H$140:$H$141),LEN($H$140:$H$141)-FIND("|",$H$140:$H$141))&lt;&gt;RIGHT(DQ141,LEN(DQ141)-FIND("|",DQ141))))*$D$22+SUM(($D$140:$D$141=LEFT(DQ141,FIND("·",DQ141)-1))*(LEFT(($E$140:$E$141),1)=MID(DQ141,FIND("|",DQ141)-1,1))*(RIGHT(($E$140:$E$141),LEN($E$140:$E$141)-FIND("|",$E$140:$E$141))&lt;&gt;RIGHT(DQ141,LEN(DQ141)-FIND("|",DQ141))))*($D$22)+SUMIFS($D$21,$H$141,"&lt;&gt;0|-",$G141,LEFT(DQ141,FIND("·",DQ141)-1)),0)</f>
        <v>0</v>
      </c>
      <c r="DS141" s="74"/>
      <c r="DT141" s="141"/>
      <c r="DU141" s="133">
        <f t="array" ref="DU141">IFERROR(SUM(($G$140:$G$141=LEFT(DT141,FIND("·",DT141)-1))*(LEFT(($H$140:$H$141),1)=MID(DT141,FIND("|",DT141)-1,1))*(RIGHT(($H$140:$H$141),LEN($H$140:$H$141)-FIND("|",$H$140:$H$141))=RIGHT(DT141,LEN(DT141)-FIND("|",DT141)))*($D$23+$D$22))+SUM(($D$140:$D$141=LEFT(DT141,FIND("·",DT141)-1))*(LEFT(($E$140:$E$141),1)=MID(DT141,FIND("|",DT141)-1,1))*(RIGHT(($E$140:$E$141),LEN($E$140:$E$141)-FIND("|",$E$140:$E$141))=RIGHT(DT141,LEN(DT141)-FIND("|",DT141))))*($D$23+$D$22)+SUM((($G$140:$G$141)=LEFT(DT141,FIND("·",DT141)-1))*(LEFT(($H$140:$H$141),1)=MID(DT141,FIND("|",DT141)-1,1))*(RIGHT(($H$140:$H$141),LEN($H$140:$H$141)-FIND("|",$H$140:$H$141))&lt;&gt;RIGHT(DT141,LEN(DT141)-FIND("|",DT141))))*$D$22+SUM(($D$140:$D$141=LEFT(DT141,FIND("·",DT141)-1))*(LEFT(($E$140:$E$141),1)=MID(DT141,FIND("|",DT141)-1,1))*(RIGHT(($E$140:$E$141),LEN($E$140:$E$141)-FIND("|",$E$140:$E$141))&lt;&gt;RIGHT(DT141,LEN(DT141)-FIND("|",DT141))))*($D$22)+SUMIFS($D$21,$H$141,"&lt;&gt;0|-",$G141,LEFT(DT141,FIND("·",DT141)-1)),0)</f>
        <v>0</v>
      </c>
      <c r="DV141" s="74"/>
      <c r="DW141" s="141"/>
      <c r="DX141" s="133">
        <f t="array" ref="DX141">IFERROR(SUM(($G$140:$G$141=LEFT(DW141,FIND("·",DW141)-1))*(LEFT(($H$140:$H$141),1)=MID(DW141,FIND("|",DW141)-1,1))*(RIGHT(($H$140:$H$141),LEN($H$140:$H$141)-FIND("|",$H$140:$H$141))=RIGHT(DW141,LEN(DW141)-FIND("|",DW141)))*($D$23+$D$22))+SUM(($D$140:$D$141=LEFT(DW141,FIND("·",DW141)-1))*(LEFT(($E$140:$E$141),1)=MID(DW141,FIND("|",DW141)-1,1))*(RIGHT(($E$140:$E$141),LEN($E$140:$E$141)-FIND("|",$E$140:$E$141))=RIGHT(DW141,LEN(DW141)-FIND("|",DW141))))*($D$23+$D$22)+SUM((($G$140:$G$141)=LEFT(DW141,FIND("·",DW141)-1))*(LEFT(($H$140:$H$141),1)=MID(DW141,FIND("|",DW141)-1,1))*(RIGHT(($H$140:$H$141),LEN($H$140:$H$141)-FIND("|",$H$140:$H$141))&lt;&gt;RIGHT(DW141,LEN(DW141)-FIND("|",DW141))))*$D$22+SUM(($D$140:$D$141=LEFT(DW141,FIND("·",DW141)-1))*(LEFT(($E$140:$E$141),1)=MID(DW141,FIND("|",DW141)-1,1))*(RIGHT(($E$140:$E$141),LEN($E$140:$E$141)-FIND("|",$E$140:$E$141))&lt;&gt;RIGHT(DW141,LEN(DW141)-FIND("|",DW141))))*($D$22)+SUMIFS($D$21,$H$141,"&lt;&gt;0|-",$G141,LEFT(DW141,FIND("·",DW141)-1)),0)</f>
        <v>0</v>
      </c>
      <c r="DY141" s="74"/>
      <c r="DZ141" s="141"/>
      <c r="EA141" s="133">
        <f t="array" ref="EA141">IFERROR(SUM(($G$140:$G$141=LEFT(DZ141,FIND("·",DZ141)-1))*(LEFT(($H$140:$H$141),1)=MID(DZ141,FIND("|",DZ141)-1,1))*(RIGHT(($H$140:$H$141),LEN($H$140:$H$141)-FIND("|",$H$140:$H$141))=RIGHT(DZ141,LEN(DZ141)-FIND("|",DZ141)))*($D$23+$D$22))+SUM(($D$140:$D$141=LEFT(DZ141,FIND("·",DZ141)-1))*(LEFT(($E$140:$E$141),1)=MID(DZ141,FIND("|",DZ141)-1,1))*(RIGHT(($E$140:$E$141),LEN($E$140:$E$141)-FIND("|",$E$140:$E$141))=RIGHT(DZ141,LEN(DZ141)-FIND("|",DZ141))))*($D$23+$D$22)+SUM((($G$140:$G$141)=LEFT(DZ141,FIND("·",DZ141)-1))*(LEFT(($H$140:$H$141),1)=MID(DZ141,FIND("|",DZ141)-1,1))*(RIGHT(($H$140:$H$141),LEN($H$140:$H$141)-FIND("|",$H$140:$H$141))&lt;&gt;RIGHT(DZ141,LEN(DZ141)-FIND("|",DZ141))))*$D$22+SUM(($D$140:$D$141=LEFT(DZ141,FIND("·",DZ141)-1))*(LEFT(($E$140:$E$141),1)=MID(DZ141,FIND("|",DZ141)-1,1))*(RIGHT(($E$140:$E$141),LEN($E$140:$E$141)-FIND("|",$E$140:$E$141))&lt;&gt;RIGHT(DZ141,LEN(DZ141)-FIND("|",DZ141))))*($D$22)+SUMIFS($D$21,$H$141,"&lt;&gt;0|-",$G141,LEFT(DZ141,FIND("·",DZ141)-1)),0)</f>
        <v>0</v>
      </c>
      <c r="EB141" s="74"/>
      <c r="EC141" s="141"/>
      <c r="ED141" s="133">
        <f t="array" ref="ED141">IFERROR(SUM(($G$140:$G$141=LEFT(EC141,FIND("·",EC141)-1))*(LEFT(($H$140:$H$141),1)=MID(EC141,FIND("|",EC141)-1,1))*(RIGHT(($H$140:$H$141),LEN($H$140:$H$141)-FIND("|",$H$140:$H$141))=RIGHT(EC141,LEN(EC141)-FIND("|",EC141)))*($D$23+$D$22))+SUM(($D$140:$D$141=LEFT(EC141,FIND("·",EC141)-1))*(LEFT(($E$140:$E$141),1)=MID(EC141,FIND("|",EC141)-1,1))*(RIGHT(($E$140:$E$141),LEN($E$140:$E$141)-FIND("|",$E$140:$E$141))=RIGHT(EC141,LEN(EC141)-FIND("|",EC141))))*($D$23+$D$22)+SUM((($G$140:$G$141)=LEFT(EC141,FIND("·",EC141)-1))*(LEFT(($H$140:$H$141),1)=MID(EC141,FIND("|",EC141)-1,1))*(RIGHT(($H$140:$H$141),LEN($H$140:$H$141)-FIND("|",$H$140:$H$141))&lt;&gt;RIGHT(EC141,LEN(EC141)-FIND("|",EC141))))*$D$22+SUM(($D$140:$D$141=LEFT(EC141,FIND("·",EC141)-1))*(LEFT(($E$140:$E$141),1)=MID(EC141,FIND("|",EC141)-1,1))*(RIGHT(($E$140:$E$141),LEN($E$140:$E$141)-FIND("|",$E$140:$E$141))&lt;&gt;RIGHT(EC141,LEN(EC141)-FIND("|",EC141))))*($D$22)+SUMIFS($D$21,$H$141,"&lt;&gt;0|-",$G141,LEFT(EC141,FIND("·",EC141)-1)),0)</f>
        <v>0</v>
      </c>
      <c r="EE141" s="74"/>
      <c r="EF141" s="141"/>
      <c r="EG141" s="133">
        <f t="array" ref="EG141">IFERROR(SUM(($G$140:$G$141=LEFT(EF141,FIND("·",EF141)-1))*(LEFT(($H$140:$H$141),1)=MID(EF141,FIND("|",EF141)-1,1))*(RIGHT(($H$140:$H$141),LEN($H$140:$H$141)-FIND("|",$H$140:$H$141))=RIGHT(EF141,LEN(EF141)-FIND("|",EF141)))*($D$23+$D$22))+SUM(($D$140:$D$141=LEFT(EF141,FIND("·",EF141)-1))*(LEFT(($E$140:$E$141),1)=MID(EF141,FIND("|",EF141)-1,1))*(RIGHT(($E$140:$E$141),LEN($E$140:$E$141)-FIND("|",$E$140:$E$141))=RIGHT(EF141,LEN(EF141)-FIND("|",EF141))))*($D$23+$D$22)+SUM((($G$140:$G$141)=LEFT(EF141,FIND("·",EF141)-1))*(LEFT(($H$140:$H$141),1)=MID(EF141,FIND("|",EF141)-1,1))*(RIGHT(($H$140:$H$141),LEN($H$140:$H$141)-FIND("|",$H$140:$H$141))&lt;&gt;RIGHT(EF141,LEN(EF141)-FIND("|",EF141))))*$D$22+SUM(($D$140:$D$141=LEFT(EF141,FIND("·",EF141)-1))*(LEFT(($E$140:$E$141),1)=MID(EF141,FIND("|",EF141)-1,1))*(RIGHT(($E$140:$E$141),LEN($E$140:$E$141)-FIND("|",$E$140:$E$141))&lt;&gt;RIGHT(EF141,LEN(EF141)-FIND("|",EF141))))*($D$22)+SUMIFS($D$21,$H$141,"&lt;&gt;0|-",$G141,LEFT(EF141,FIND("·",EF141)-1)),0)</f>
        <v>0</v>
      </c>
      <c r="EH141" s="74"/>
      <c r="EI141" s="141"/>
      <c r="EJ141" s="133">
        <f t="array" ref="EJ141">IFERROR(SUM(($G$140:$G$141=LEFT(EI141,FIND("·",EI141)-1))*(LEFT(($H$140:$H$141),1)=MID(EI141,FIND("|",EI141)-1,1))*(RIGHT(($H$140:$H$141),LEN($H$140:$H$141)-FIND("|",$H$140:$H$141))=RIGHT(EI141,LEN(EI141)-FIND("|",EI141)))*($D$23+$D$22))+SUM(($D$140:$D$141=LEFT(EI141,FIND("·",EI141)-1))*(LEFT(($E$140:$E$141),1)=MID(EI141,FIND("|",EI141)-1,1))*(RIGHT(($E$140:$E$141),LEN($E$140:$E$141)-FIND("|",$E$140:$E$141))=RIGHT(EI141,LEN(EI141)-FIND("|",EI141))))*($D$23+$D$22)+SUM((($G$140:$G$141)=LEFT(EI141,FIND("·",EI141)-1))*(LEFT(($H$140:$H$141),1)=MID(EI141,FIND("|",EI141)-1,1))*(RIGHT(($H$140:$H$141),LEN($H$140:$H$141)-FIND("|",$H$140:$H$141))&lt;&gt;RIGHT(EI141,LEN(EI141)-FIND("|",EI141))))*$D$22+SUM(($D$140:$D$141=LEFT(EI141,FIND("·",EI141)-1))*(LEFT(($E$140:$E$141),1)=MID(EI141,FIND("|",EI141)-1,1))*(RIGHT(($E$140:$E$141),LEN($E$140:$E$141)-FIND("|",$E$140:$E$141))&lt;&gt;RIGHT(EI141,LEN(EI141)-FIND("|",EI141))))*($D$22)+SUMIFS($D$21,$H$141,"&lt;&gt;0|-",$G141,LEFT(EI141,FIND("·",EI141)-1)),0)</f>
        <v>0</v>
      </c>
      <c r="EK141" s="74"/>
      <c r="EL141" s="141"/>
      <c r="EM141" s="133">
        <f t="array" ref="EM141">IFERROR(SUM(($G$140:$G$141=LEFT(EL141,FIND("·",EL141)-1))*(LEFT(($H$140:$H$141),1)=MID(EL141,FIND("|",EL141)-1,1))*(RIGHT(($H$140:$H$141),LEN($H$140:$H$141)-FIND("|",$H$140:$H$141))=RIGHT(EL141,LEN(EL141)-FIND("|",EL141)))*($D$23+$D$22))+SUM(($D$140:$D$141=LEFT(EL141,FIND("·",EL141)-1))*(LEFT(($E$140:$E$141),1)=MID(EL141,FIND("|",EL141)-1,1))*(RIGHT(($E$140:$E$141),LEN($E$140:$E$141)-FIND("|",$E$140:$E$141))=RIGHT(EL141,LEN(EL141)-FIND("|",EL141))))*($D$23+$D$22)+SUM((($G$140:$G$141)=LEFT(EL141,FIND("·",EL141)-1))*(LEFT(($H$140:$H$141),1)=MID(EL141,FIND("|",EL141)-1,1))*(RIGHT(($H$140:$H$141),LEN($H$140:$H$141)-FIND("|",$H$140:$H$141))&lt;&gt;RIGHT(EL141,LEN(EL141)-FIND("|",EL141))))*$D$22+SUM(($D$140:$D$141=LEFT(EL141,FIND("·",EL141)-1))*(LEFT(($E$140:$E$141),1)=MID(EL141,FIND("|",EL141)-1,1))*(RIGHT(($E$140:$E$141),LEN($E$140:$E$141)-FIND("|",$E$140:$E$141))&lt;&gt;RIGHT(EL141,LEN(EL141)-FIND("|",EL141))))*($D$22)+SUMIFS($D$21,$H$141,"&lt;&gt;0|-",$G141,LEFT(EL141,FIND("·",EL141)-1)),0)</f>
        <v>0</v>
      </c>
      <c r="EN141" s="74"/>
      <c r="EO141" s="141"/>
      <c r="EP141" s="133">
        <f t="array" ref="EP141">IFERROR(SUM(($G$140:$G$141=LEFT(EO141,FIND("·",EO141)-1))*(LEFT(($H$140:$H$141),1)=MID(EO141,FIND("|",EO141)-1,1))*(RIGHT(($H$140:$H$141),LEN($H$140:$H$141)-FIND("|",$H$140:$H$141))=RIGHT(EO141,LEN(EO141)-FIND("|",EO141)))*($D$23+$D$22))+SUM(($D$140:$D$141=LEFT(EO141,FIND("·",EO141)-1))*(LEFT(($E$140:$E$141),1)=MID(EO141,FIND("|",EO141)-1,1))*(RIGHT(($E$140:$E$141),LEN($E$140:$E$141)-FIND("|",$E$140:$E$141))=RIGHT(EO141,LEN(EO141)-FIND("|",EO141))))*($D$23+$D$22)+SUM((($G$140:$G$141)=LEFT(EO141,FIND("·",EO141)-1))*(LEFT(($H$140:$H$141),1)=MID(EO141,FIND("|",EO141)-1,1))*(RIGHT(($H$140:$H$141),LEN($H$140:$H$141)-FIND("|",$H$140:$H$141))&lt;&gt;RIGHT(EO141,LEN(EO141)-FIND("|",EO141))))*$D$22+SUM(($D$140:$D$141=LEFT(EO141,FIND("·",EO141)-1))*(LEFT(($E$140:$E$141),1)=MID(EO141,FIND("|",EO141)-1,1))*(RIGHT(($E$140:$E$141),LEN($E$140:$E$141)-FIND("|",$E$140:$E$141))&lt;&gt;RIGHT(EO141,LEN(EO141)-FIND("|",EO141))))*($D$22)+SUMIFS($D$21,$H$141,"&lt;&gt;0|-",$G141,LEFT(EO141,FIND("·",EO141)-1)),0)</f>
        <v>0</v>
      </c>
      <c r="EQ141" s="74"/>
      <c r="ER141" s="141"/>
      <c r="ES141" s="133">
        <f t="array" ref="ES141">IFERROR(SUM(($G$140:$G$141=LEFT(ER141,FIND("·",ER141)-1))*(LEFT(($H$140:$H$141),1)=MID(ER141,FIND("|",ER141)-1,1))*(RIGHT(($H$140:$H$141),LEN($H$140:$H$141)-FIND("|",$H$140:$H$141))=RIGHT(ER141,LEN(ER141)-FIND("|",ER141)))*($D$23+$D$22))+SUM(($D$140:$D$141=LEFT(ER141,FIND("·",ER141)-1))*(LEFT(($E$140:$E$141),1)=MID(ER141,FIND("|",ER141)-1,1))*(RIGHT(($E$140:$E$141),LEN($E$140:$E$141)-FIND("|",$E$140:$E$141))=RIGHT(ER141,LEN(ER141)-FIND("|",ER141))))*($D$23+$D$22)+SUM((($G$140:$G$141)=LEFT(ER141,FIND("·",ER141)-1))*(LEFT(($H$140:$H$141),1)=MID(ER141,FIND("|",ER141)-1,1))*(RIGHT(($H$140:$H$141),LEN($H$140:$H$141)-FIND("|",$H$140:$H$141))&lt;&gt;RIGHT(ER141,LEN(ER141)-FIND("|",ER141))))*$D$22+SUM(($D$140:$D$141=LEFT(ER141,FIND("·",ER141)-1))*(LEFT(($E$140:$E$141),1)=MID(ER141,FIND("|",ER141)-1,1))*(RIGHT(($E$140:$E$141),LEN($E$140:$E$141)-FIND("|",$E$140:$E$141))&lt;&gt;RIGHT(ER141,LEN(ER141)-FIND("|",ER141))))*($D$22)+SUMIFS($D$21,$H$141,"&lt;&gt;0|-",$G141,LEFT(ER141,FIND("·",ER141)-1)),0)</f>
        <v>0</v>
      </c>
      <c r="ET141" s="74"/>
      <c r="EU141" s="141"/>
      <c r="EV141" s="133">
        <f t="array" ref="EV141">IFERROR(SUM(($G$140:$G$141=LEFT(EU141,FIND("·",EU141)-1))*(LEFT(($H$140:$H$141),1)=MID(EU141,FIND("|",EU141)-1,1))*(RIGHT(($H$140:$H$141),LEN($H$140:$H$141)-FIND("|",$H$140:$H$141))=RIGHT(EU141,LEN(EU141)-FIND("|",EU141)))*($D$23+$D$22))+SUM(($D$140:$D$141=LEFT(EU141,FIND("·",EU141)-1))*(LEFT(($E$140:$E$141),1)=MID(EU141,FIND("|",EU141)-1,1))*(RIGHT(($E$140:$E$141),LEN($E$140:$E$141)-FIND("|",$E$140:$E$141))=RIGHT(EU141,LEN(EU141)-FIND("|",EU141))))*($D$23+$D$22)+SUM((($G$140:$G$141)=LEFT(EU141,FIND("·",EU141)-1))*(LEFT(($H$140:$H$141),1)=MID(EU141,FIND("|",EU141)-1,1))*(RIGHT(($H$140:$H$141),LEN($H$140:$H$141)-FIND("|",$H$140:$H$141))&lt;&gt;RIGHT(EU141,LEN(EU141)-FIND("|",EU141))))*$D$22+SUM(($D$140:$D$141=LEFT(EU141,FIND("·",EU141)-1))*(LEFT(($E$140:$E$141),1)=MID(EU141,FIND("|",EU141)-1,1))*(RIGHT(($E$140:$E$141),LEN($E$140:$E$141)-FIND("|",$E$140:$E$141))&lt;&gt;RIGHT(EU141,LEN(EU141)-FIND("|",EU141))))*($D$22)+SUMIFS($D$21,$H$141,"&lt;&gt;0|-",$G141,LEFT(EU141,FIND("·",EU141)-1)),0)</f>
        <v>0</v>
      </c>
      <c r="EW141" s="74"/>
      <c r="EX141" s="141"/>
      <c r="EY141" s="133">
        <f t="array" ref="EY141">IFERROR(SUM(($G$140:$G$141=LEFT(EX141,FIND("·",EX141)-1))*(LEFT(($H$140:$H$141),1)=MID(EX141,FIND("|",EX141)-1,1))*(RIGHT(($H$140:$H$141),LEN($H$140:$H$141)-FIND("|",$H$140:$H$141))=RIGHT(EX141,LEN(EX141)-FIND("|",EX141)))*($D$23+$D$22))+SUM(($D$140:$D$141=LEFT(EX141,FIND("·",EX141)-1))*(LEFT(($E$140:$E$141),1)=MID(EX141,FIND("|",EX141)-1,1))*(RIGHT(($E$140:$E$141),LEN($E$140:$E$141)-FIND("|",$E$140:$E$141))=RIGHT(EX141,LEN(EX141)-FIND("|",EX141))))*($D$23+$D$22)+SUM((($G$140:$G$141)=LEFT(EX141,FIND("·",EX141)-1))*(LEFT(($H$140:$H$141),1)=MID(EX141,FIND("|",EX141)-1,1))*(RIGHT(($H$140:$H$141),LEN($H$140:$H$141)-FIND("|",$H$140:$H$141))&lt;&gt;RIGHT(EX141,LEN(EX141)-FIND("|",EX141))))*$D$22+SUM(($D$140:$D$141=LEFT(EX141,FIND("·",EX141)-1))*(LEFT(($E$140:$E$141),1)=MID(EX141,FIND("|",EX141)-1,1))*(RIGHT(($E$140:$E$141),LEN($E$140:$E$141)-FIND("|",$E$140:$E$141))&lt;&gt;RIGHT(EX141,LEN(EX141)-FIND("|",EX141))))*($D$22)+SUMIFS($D$21,$H$141,"&lt;&gt;0|-",$G141,LEFT(EX141,FIND("·",EX141)-1)),0)</f>
        <v>0</v>
      </c>
      <c r="EZ141" s="74"/>
      <c r="FA141" s="141"/>
      <c r="FB141" s="133">
        <f t="array" ref="FB141">IFERROR(SUM(($G$140:$G$141=LEFT(FA141,FIND("·",FA141)-1))*(LEFT(($H$140:$H$141),1)=MID(FA141,FIND("|",FA141)-1,1))*(RIGHT(($H$140:$H$141),LEN($H$140:$H$141)-FIND("|",$H$140:$H$141))=RIGHT(FA141,LEN(FA141)-FIND("|",FA141)))*($D$23+$D$22))+SUM(($D$140:$D$141=LEFT(FA141,FIND("·",FA141)-1))*(LEFT(($E$140:$E$141),1)=MID(FA141,FIND("|",FA141)-1,1))*(RIGHT(($E$140:$E$141),LEN($E$140:$E$141)-FIND("|",$E$140:$E$141))=RIGHT(FA141,LEN(FA141)-FIND("|",FA141))))*($D$23+$D$22)+SUM((($G$140:$G$141)=LEFT(FA141,FIND("·",FA141)-1))*(LEFT(($H$140:$H$141),1)=MID(FA141,FIND("|",FA141)-1,1))*(RIGHT(($H$140:$H$141),LEN($H$140:$H$141)-FIND("|",$H$140:$H$141))&lt;&gt;RIGHT(FA141,LEN(FA141)-FIND("|",FA141))))*$D$22+SUM(($D$140:$D$141=LEFT(FA141,FIND("·",FA141)-1))*(LEFT(($E$140:$E$141),1)=MID(FA141,FIND("|",FA141)-1,1))*(RIGHT(($E$140:$E$141),LEN($E$140:$E$141)-FIND("|",$E$140:$E$141))&lt;&gt;RIGHT(FA141,LEN(FA141)-FIND("|",FA141))))*($D$22)+SUMIFS($D$21,$H$141,"&lt;&gt;0|-",$G141,LEFT(FA141,FIND("·",FA141)-1)),0)</f>
        <v>0</v>
      </c>
      <c r="FC141" s="74"/>
    </row>
    <row r="142" spans="2:159" s="73" customFormat="1" x14ac:dyDescent="0.3">
      <c r="D142" s="75"/>
      <c r="E142" s="75"/>
      <c r="J142" s="142"/>
      <c r="M142" s="141"/>
      <c r="N142" s="133"/>
      <c r="O142" s="135"/>
      <c r="P142" s="141"/>
      <c r="Q142" s="133"/>
      <c r="R142" s="135"/>
      <c r="S142" s="141"/>
      <c r="T142" s="133"/>
      <c r="U142" s="135"/>
      <c r="V142" s="141"/>
      <c r="W142" s="133"/>
      <c r="X142" s="135"/>
      <c r="Y142" s="141"/>
      <c r="Z142" s="133"/>
      <c r="AA142" s="135"/>
      <c r="AB142" s="141"/>
      <c r="AC142" s="133"/>
      <c r="AD142" s="135"/>
      <c r="AE142" s="141"/>
      <c r="AF142" s="133"/>
      <c r="AG142" s="135"/>
      <c r="AH142" s="141"/>
      <c r="AI142" s="133"/>
      <c r="AJ142" s="135"/>
      <c r="AK142" s="141"/>
      <c r="AL142" s="133"/>
      <c r="AM142" s="135"/>
      <c r="AN142" s="141"/>
      <c r="AO142" s="133"/>
      <c r="AP142" s="135"/>
      <c r="AQ142" s="141"/>
      <c r="AR142" s="133"/>
      <c r="AS142" s="135"/>
      <c r="AT142" s="141"/>
      <c r="AU142" s="133"/>
      <c r="AV142" s="135"/>
      <c r="AW142" s="141"/>
      <c r="AX142" s="133"/>
      <c r="AY142" s="135"/>
      <c r="AZ142" s="141"/>
      <c r="BA142" s="133"/>
      <c r="BB142" s="135"/>
      <c r="BC142" s="141"/>
      <c r="BD142" s="133"/>
      <c r="BE142" s="135"/>
      <c r="BF142" s="141"/>
      <c r="BG142" s="133"/>
      <c r="BH142" s="135"/>
      <c r="BI142" s="141"/>
      <c r="BJ142" s="133"/>
      <c r="BK142" s="135"/>
      <c r="BL142" s="141"/>
      <c r="BM142" s="133"/>
      <c r="BN142" s="135"/>
      <c r="BO142" s="141"/>
      <c r="BP142" s="133"/>
      <c r="BQ142" s="135"/>
      <c r="BR142" s="141"/>
      <c r="BS142" s="133"/>
      <c r="BT142" s="135"/>
      <c r="BU142" s="141"/>
      <c r="BV142" s="133"/>
      <c r="BW142" s="135"/>
      <c r="BX142" s="141"/>
      <c r="BY142" s="133"/>
      <c r="BZ142" s="135"/>
      <c r="CA142" s="141"/>
      <c r="CB142" s="133"/>
      <c r="CC142" s="135"/>
      <c r="CD142" s="141"/>
      <c r="CE142" s="133"/>
      <c r="CF142" s="135"/>
      <c r="CG142" s="141"/>
      <c r="CH142" s="133"/>
      <c r="CI142" s="135"/>
      <c r="CJ142" s="141"/>
      <c r="CK142" s="133"/>
      <c r="CL142" s="135"/>
      <c r="CM142" s="141"/>
      <c r="CN142" s="133"/>
      <c r="CO142" s="135"/>
      <c r="CP142" s="141"/>
      <c r="CQ142" s="133"/>
      <c r="CR142" s="135"/>
      <c r="CS142" s="141"/>
      <c r="CT142" s="133"/>
      <c r="CU142" s="135"/>
      <c r="CV142" s="141"/>
      <c r="CW142" s="133"/>
      <c r="CX142" s="135"/>
      <c r="CY142" s="141"/>
      <c r="CZ142" s="133"/>
      <c r="DA142" s="135"/>
      <c r="DB142" s="141"/>
      <c r="DC142" s="133"/>
      <c r="DD142" s="135"/>
      <c r="DE142" s="141"/>
      <c r="DF142" s="133"/>
      <c r="DG142" s="135"/>
      <c r="DH142" s="141"/>
      <c r="DI142" s="133"/>
      <c r="DJ142" s="135"/>
      <c r="DK142" s="141"/>
      <c r="DL142" s="133"/>
      <c r="DM142" s="135"/>
      <c r="DN142" s="141"/>
      <c r="DO142" s="133"/>
      <c r="DP142" s="135"/>
      <c r="DQ142" s="141"/>
      <c r="DR142" s="133"/>
      <c r="DS142" s="135"/>
      <c r="DT142" s="141"/>
      <c r="DU142" s="133"/>
      <c r="DV142" s="135"/>
      <c r="DW142" s="141"/>
      <c r="DX142" s="133"/>
      <c r="DY142" s="135"/>
      <c r="DZ142" s="141"/>
      <c r="EA142" s="133"/>
      <c r="EB142" s="135"/>
      <c r="EC142" s="141"/>
      <c r="ED142" s="133"/>
      <c r="EE142" s="135"/>
      <c r="EF142" s="141"/>
      <c r="EG142" s="133"/>
      <c r="EH142" s="135"/>
      <c r="EI142" s="141"/>
      <c r="EJ142" s="133"/>
      <c r="EK142" s="135"/>
      <c r="EL142" s="141"/>
      <c r="EM142" s="133"/>
      <c r="EN142" s="135"/>
      <c r="EO142" s="141"/>
      <c r="EP142" s="133"/>
      <c r="EQ142" s="135"/>
      <c r="ER142" s="141"/>
      <c r="ES142" s="133"/>
      <c r="ET142" s="135"/>
      <c r="EU142" s="141"/>
      <c r="EV142" s="133"/>
      <c r="EW142" s="135"/>
      <c r="EX142" s="141"/>
      <c r="EY142" s="133"/>
      <c r="EZ142" s="135"/>
      <c r="FA142" s="141"/>
      <c r="FB142" s="133"/>
      <c r="FC142" s="135"/>
    </row>
    <row r="143" spans="2:159" s="73" customFormat="1" ht="15.6" x14ac:dyDescent="0.3">
      <c r="D143" s="75"/>
      <c r="E143" s="75"/>
      <c r="G143" s="629" t="s">
        <v>258</v>
      </c>
      <c r="H143" s="630"/>
      <c r="J143" s="142"/>
      <c r="M143" s="141"/>
      <c r="N143" s="133"/>
      <c r="O143" s="135"/>
      <c r="P143" s="141"/>
      <c r="Q143" s="133"/>
      <c r="R143" s="135"/>
      <c r="S143" s="141"/>
      <c r="T143" s="133"/>
      <c r="U143" s="135"/>
      <c r="V143" s="141"/>
      <c r="W143" s="133"/>
      <c r="X143" s="135"/>
      <c r="Y143" s="141"/>
      <c r="Z143" s="133"/>
      <c r="AA143" s="135"/>
      <c r="AB143" s="141"/>
      <c r="AC143" s="133"/>
      <c r="AD143" s="135"/>
      <c r="AE143" s="141"/>
      <c r="AF143" s="133"/>
      <c r="AG143" s="135"/>
      <c r="AH143" s="141"/>
      <c r="AI143" s="133"/>
      <c r="AJ143" s="135"/>
      <c r="AK143" s="141"/>
      <c r="AL143" s="133"/>
      <c r="AM143" s="135"/>
      <c r="AN143" s="141"/>
      <c r="AO143" s="133"/>
      <c r="AP143" s="135"/>
      <c r="AQ143" s="141"/>
      <c r="AR143" s="133"/>
      <c r="AS143" s="135"/>
      <c r="AT143" s="141"/>
      <c r="AU143" s="133"/>
      <c r="AV143" s="135"/>
      <c r="AW143" s="141"/>
      <c r="AX143" s="133"/>
      <c r="AY143" s="135"/>
      <c r="AZ143" s="141"/>
      <c r="BA143" s="133"/>
      <c r="BB143" s="135"/>
      <c r="BC143" s="141"/>
      <c r="BD143" s="133"/>
      <c r="BE143" s="135"/>
      <c r="BF143" s="141"/>
      <c r="BG143" s="133"/>
      <c r="BH143" s="135"/>
      <c r="BI143" s="141"/>
      <c r="BJ143" s="133"/>
      <c r="BK143" s="135"/>
      <c r="BL143" s="141"/>
      <c r="BM143" s="133"/>
      <c r="BN143" s="135"/>
      <c r="BO143" s="141"/>
      <c r="BP143" s="133"/>
      <c r="BQ143" s="135"/>
      <c r="BR143" s="141"/>
      <c r="BS143" s="133"/>
      <c r="BT143" s="135"/>
      <c r="BU143" s="141"/>
      <c r="BV143" s="133"/>
      <c r="BW143" s="135"/>
      <c r="BX143" s="141"/>
      <c r="BY143" s="133"/>
      <c r="BZ143" s="135"/>
      <c r="CA143" s="141"/>
      <c r="CB143" s="133"/>
      <c r="CC143" s="135"/>
      <c r="CD143" s="141"/>
      <c r="CE143" s="133"/>
      <c r="CF143" s="135"/>
      <c r="CG143" s="141"/>
      <c r="CH143" s="133"/>
      <c r="CI143" s="135"/>
      <c r="CJ143" s="141"/>
      <c r="CK143" s="133"/>
      <c r="CL143" s="135"/>
      <c r="CM143" s="141"/>
      <c r="CN143" s="133"/>
      <c r="CO143" s="135"/>
      <c r="CP143" s="141"/>
      <c r="CQ143" s="133"/>
      <c r="CR143" s="135"/>
      <c r="CS143" s="141"/>
      <c r="CT143" s="133"/>
      <c r="CU143" s="135"/>
      <c r="CV143" s="141"/>
      <c r="CW143" s="133"/>
      <c r="CX143" s="135"/>
      <c r="CY143" s="141"/>
      <c r="CZ143" s="133"/>
      <c r="DA143" s="135"/>
      <c r="DB143" s="141"/>
      <c r="DC143" s="133"/>
      <c r="DD143" s="135"/>
      <c r="DE143" s="141"/>
      <c r="DF143" s="133"/>
      <c r="DG143" s="135"/>
      <c r="DH143" s="141"/>
      <c r="DI143" s="133"/>
      <c r="DJ143" s="135"/>
      <c r="DK143" s="141"/>
      <c r="DL143" s="133"/>
      <c r="DM143" s="135"/>
      <c r="DN143" s="141"/>
      <c r="DO143" s="133"/>
      <c r="DP143" s="135"/>
      <c r="DQ143" s="141"/>
      <c r="DR143" s="133"/>
      <c r="DS143" s="135"/>
      <c r="DT143" s="141"/>
      <c r="DU143" s="133"/>
      <c r="DV143" s="135"/>
      <c r="DW143" s="141"/>
      <c r="DX143" s="133"/>
      <c r="DY143" s="135"/>
      <c r="DZ143" s="141"/>
      <c r="EA143" s="133"/>
      <c r="EB143" s="135"/>
      <c r="EC143" s="141"/>
      <c r="ED143" s="133"/>
      <c r="EE143" s="135"/>
      <c r="EF143" s="141"/>
      <c r="EG143" s="133"/>
      <c r="EH143" s="135"/>
      <c r="EI143" s="141"/>
      <c r="EJ143" s="133"/>
      <c r="EK143" s="135"/>
      <c r="EL143" s="141"/>
      <c r="EM143" s="133"/>
      <c r="EN143" s="135"/>
      <c r="EO143" s="141"/>
      <c r="EP143" s="133"/>
      <c r="EQ143" s="135"/>
      <c r="ER143" s="141"/>
      <c r="ES143" s="133"/>
      <c r="ET143" s="135"/>
      <c r="EU143" s="141"/>
      <c r="EV143" s="133"/>
      <c r="EW143" s="135"/>
      <c r="EX143" s="141"/>
      <c r="EY143" s="133"/>
      <c r="EZ143" s="135"/>
      <c r="FA143" s="141"/>
      <c r="FB143" s="133"/>
      <c r="FC143" s="135"/>
    </row>
    <row r="144" spans="2:159" s="73" customFormat="1" x14ac:dyDescent="0.3">
      <c r="D144" s="75"/>
      <c r="E144" s="75"/>
      <c r="F144" s="602" t="s">
        <v>146</v>
      </c>
      <c r="G144" s="174" t="s">
        <v>130</v>
      </c>
      <c r="H144" s="176" t="str">
        <f>Resultados!F84</f>
        <v>L61</v>
      </c>
      <c r="J144" s="146"/>
      <c r="K144" s="145">
        <f>COUNTIF($H$144:$H$145,J144)*$D$24</f>
        <v>0</v>
      </c>
      <c r="M144" s="141"/>
      <c r="N144" s="133">
        <f>COUNTIF($H$144:$H$145,M144)*$D$24</f>
        <v>0</v>
      </c>
      <c r="O144" s="135"/>
      <c r="P144" s="141"/>
      <c r="Q144" s="133">
        <f>COUNTIF($H$144:$H$145,P144)*$D$24</f>
        <v>0</v>
      </c>
      <c r="R144" s="135"/>
      <c r="S144" s="141"/>
      <c r="T144" s="133">
        <f>COUNTIF($H$144:$H$145,S144)*$D$24</f>
        <v>0</v>
      </c>
      <c r="U144" s="135"/>
      <c r="V144" s="141"/>
      <c r="W144" s="133">
        <f>COUNTIF($H$144:$H$145,V144)*$D$24</f>
        <v>0</v>
      </c>
      <c r="X144" s="135"/>
      <c r="Y144" s="141"/>
      <c r="Z144" s="133">
        <f>COUNTIF($H$144:$H$145,Y144)*$D$24</f>
        <v>0</v>
      </c>
      <c r="AA144" s="135"/>
      <c r="AB144" s="141"/>
      <c r="AC144" s="133">
        <f>COUNTIF($H$144:$H$145,AB144)*$D$24</f>
        <v>0</v>
      </c>
      <c r="AD144" s="135"/>
      <c r="AE144" s="141"/>
      <c r="AF144" s="133">
        <f>COUNTIF($H$144:$H$145,AE144)*$D$24</f>
        <v>0</v>
      </c>
      <c r="AG144" s="135"/>
      <c r="AH144" s="141"/>
      <c r="AI144" s="133">
        <f>COUNTIF($H$144:$H$145,AH144)*$D$24</f>
        <v>0</v>
      </c>
      <c r="AJ144" s="135"/>
      <c r="AK144" s="141"/>
      <c r="AL144" s="133">
        <f>COUNTIF($H$144:$H$145,AK144)*$D$24</f>
        <v>0</v>
      </c>
      <c r="AM144" s="135"/>
      <c r="AN144" s="141"/>
      <c r="AO144" s="133">
        <f>COUNTIF($H$144:$H$145,AN144)*$D$24</f>
        <v>0</v>
      </c>
      <c r="AP144" s="135"/>
      <c r="AQ144" s="141"/>
      <c r="AR144" s="133">
        <f>COUNTIF($H$144:$H$145,AQ144)*$D$24</f>
        <v>0</v>
      </c>
      <c r="AS144" s="135"/>
      <c r="AT144" s="141"/>
      <c r="AU144" s="133">
        <f>COUNTIF($H$144:$H$145,AT144)*$D$24</f>
        <v>0</v>
      </c>
      <c r="AV144" s="135"/>
      <c r="AW144" s="141"/>
      <c r="AX144" s="133">
        <f>COUNTIF($H$144:$H$145,AW144)*$D$24</f>
        <v>0</v>
      </c>
      <c r="AY144" s="135"/>
      <c r="AZ144" s="141"/>
      <c r="BA144" s="133">
        <f>COUNTIF($H$144:$H$145,AZ144)*$D$24</f>
        <v>0</v>
      </c>
      <c r="BB144" s="135"/>
      <c r="BC144" s="141"/>
      <c r="BD144" s="133">
        <f>COUNTIF($H$144:$H$145,BC144)*$D$24</f>
        <v>0</v>
      </c>
      <c r="BE144" s="135"/>
      <c r="BF144" s="141"/>
      <c r="BG144" s="133">
        <f>COUNTIF($H$144:$H$145,BF144)*$D$24</f>
        <v>0</v>
      </c>
      <c r="BH144" s="135"/>
      <c r="BI144" s="141"/>
      <c r="BJ144" s="133">
        <f>COUNTIF($H$144:$H$145,BI144)*$D$24</f>
        <v>0</v>
      </c>
      <c r="BK144" s="135"/>
      <c r="BL144" s="141"/>
      <c r="BM144" s="133">
        <f>COUNTIF($H$144:$H$145,BL144)*$D$24</f>
        <v>0</v>
      </c>
      <c r="BN144" s="135"/>
      <c r="BO144" s="141"/>
      <c r="BP144" s="133">
        <f>COUNTIF($H$144:$H$145,BO144)*$D$24</f>
        <v>0</v>
      </c>
      <c r="BQ144" s="135"/>
      <c r="BR144" s="141"/>
      <c r="BS144" s="133">
        <f>COUNTIF($H$144:$H$145,BR144)*$D$24</f>
        <v>0</v>
      </c>
      <c r="BT144" s="135"/>
      <c r="BU144" s="141"/>
      <c r="BV144" s="133">
        <f>COUNTIF($H$144:$H$145,BU144)*$D$24</f>
        <v>0</v>
      </c>
      <c r="BW144" s="135"/>
      <c r="BX144" s="141"/>
      <c r="BY144" s="133">
        <f>COUNTIF($H$144:$H$145,BX144)*$D$24</f>
        <v>0</v>
      </c>
      <c r="BZ144" s="135"/>
      <c r="CA144" s="141"/>
      <c r="CB144" s="133">
        <f>COUNTIF($H$144:$H$145,CA144)*$D$24</f>
        <v>0</v>
      </c>
      <c r="CC144" s="135"/>
      <c r="CD144" s="141"/>
      <c r="CE144" s="133">
        <f>COUNTIF($H$144:$H$145,CD144)*$D$24</f>
        <v>0</v>
      </c>
      <c r="CF144" s="135"/>
      <c r="CG144" s="141"/>
      <c r="CH144" s="133">
        <f>COUNTIF($H$144:$H$145,CG144)*$D$24</f>
        <v>0</v>
      </c>
      <c r="CI144" s="135"/>
      <c r="CJ144" s="141"/>
      <c r="CK144" s="133">
        <f>COUNTIF($H$144:$H$145,CJ144)*$D$24</f>
        <v>0</v>
      </c>
      <c r="CL144" s="135"/>
      <c r="CM144" s="141"/>
      <c r="CN144" s="133">
        <f>COUNTIF($H$144:$H$145,CM144)*$D$24</f>
        <v>0</v>
      </c>
      <c r="CO144" s="135"/>
      <c r="CP144" s="141"/>
      <c r="CQ144" s="133">
        <f>COUNTIF($H$144:$H$145,CP144)*$D$24</f>
        <v>0</v>
      </c>
      <c r="CR144" s="135"/>
      <c r="CS144" s="141"/>
      <c r="CT144" s="133">
        <f>COUNTIF($H$144:$H$145,CS144)*$D$24</f>
        <v>0</v>
      </c>
      <c r="CU144" s="135"/>
      <c r="CV144" s="141"/>
      <c r="CW144" s="133">
        <f>COUNTIF($H$144:$H$145,CV144)*$D$24</f>
        <v>0</v>
      </c>
      <c r="CX144" s="135"/>
      <c r="CY144" s="141"/>
      <c r="CZ144" s="133">
        <f>COUNTIF($H$144:$H$145,CY144)*$D$24</f>
        <v>0</v>
      </c>
      <c r="DA144" s="135"/>
      <c r="DB144" s="141"/>
      <c r="DC144" s="133">
        <f>COUNTIF($H$144:$H$145,DB144)*$D$24</f>
        <v>0</v>
      </c>
      <c r="DD144" s="135"/>
      <c r="DE144" s="141"/>
      <c r="DF144" s="133">
        <f>COUNTIF($H$144:$H$145,DE144)*$D$24</f>
        <v>0</v>
      </c>
      <c r="DG144" s="135"/>
      <c r="DH144" s="141"/>
      <c r="DI144" s="133">
        <f>COUNTIF($H$144:$H$145,DH144)*$D$24</f>
        <v>0</v>
      </c>
      <c r="DJ144" s="135"/>
      <c r="DK144" s="141"/>
      <c r="DL144" s="133">
        <f>COUNTIF($H$144:$H$145,DK144)*$D$24</f>
        <v>0</v>
      </c>
      <c r="DM144" s="135"/>
      <c r="DN144" s="141"/>
      <c r="DO144" s="133">
        <f>COUNTIF($H$144:$H$145,DN144)*$D$24</f>
        <v>0</v>
      </c>
      <c r="DP144" s="135"/>
      <c r="DQ144" s="141"/>
      <c r="DR144" s="133">
        <f>COUNTIF($H$144:$H$145,DQ144)*$D$24</f>
        <v>0</v>
      </c>
      <c r="DS144" s="135"/>
      <c r="DT144" s="141"/>
      <c r="DU144" s="133">
        <f>COUNTIF($H$144:$H$145,DT144)*$D$24</f>
        <v>0</v>
      </c>
      <c r="DV144" s="135"/>
      <c r="DW144" s="141"/>
      <c r="DX144" s="133">
        <f>COUNTIF($H$144:$H$145,DW144)*$D$24</f>
        <v>0</v>
      </c>
      <c r="DY144" s="135"/>
      <c r="DZ144" s="141"/>
      <c r="EA144" s="133">
        <f>COUNTIF($H$144:$H$145,DZ144)*$D$24</f>
        <v>0</v>
      </c>
      <c r="EB144" s="135"/>
      <c r="EC144" s="141"/>
      <c r="ED144" s="133">
        <f>COUNTIF($H$144:$H$145,EC144)*$D$24</f>
        <v>0</v>
      </c>
      <c r="EE144" s="135"/>
      <c r="EF144" s="141"/>
      <c r="EG144" s="133">
        <f>COUNTIF($H$144:$H$145,EF144)*$D$24</f>
        <v>0</v>
      </c>
      <c r="EH144" s="135"/>
      <c r="EI144" s="141"/>
      <c r="EJ144" s="133">
        <f>COUNTIF($H$144:$H$145,EI144)*$D$24</f>
        <v>0</v>
      </c>
      <c r="EK144" s="135"/>
      <c r="EL144" s="141"/>
      <c r="EM144" s="133">
        <f>COUNTIF($H$144:$H$145,EL144)*$D$24</f>
        <v>0</v>
      </c>
      <c r="EN144" s="135"/>
      <c r="EO144" s="141"/>
      <c r="EP144" s="133">
        <f>COUNTIF($H$144:$H$145,EO144)*$D$24</f>
        <v>0</v>
      </c>
      <c r="EQ144" s="135"/>
      <c r="ER144" s="141"/>
      <c r="ES144" s="133">
        <f>COUNTIF($H$144:$H$145,ER144)*$D$24</f>
        <v>0</v>
      </c>
      <c r="ET144" s="135"/>
      <c r="EU144" s="141"/>
      <c r="EV144" s="133">
        <f>COUNTIF($H$144:$H$145,EU144)*$D$24</f>
        <v>0</v>
      </c>
      <c r="EW144" s="135"/>
      <c r="EX144" s="141"/>
      <c r="EY144" s="133">
        <f>COUNTIF($H$144:$H$145,EX144)*$D$24</f>
        <v>0</v>
      </c>
      <c r="EZ144" s="135"/>
      <c r="FA144" s="141"/>
      <c r="FB144" s="133">
        <f>COUNTIF($H$144:$H$145,FA144)*$D$24</f>
        <v>0</v>
      </c>
      <c r="FC144" s="135"/>
    </row>
    <row r="145" spans="4:159" s="73" customFormat="1" x14ac:dyDescent="0.3">
      <c r="D145" s="75"/>
      <c r="E145" s="75"/>
      <c r="F145" s="603"/>
      <c r="G145" s="170" t="s">
        <v>131</v>
      </c>
      <c r="H145" s="178" t="str">
        <f>Resultados!K84</f>
        <v>L62</v>
      </c>
      <c r="J145" s="146"/>
      <c r="K145" s="145">
        <f>COUNTIF($H$144:$H$145,J145)*$D$24</f>
        <v>0</v>
      </c>
      <c r="M145" s="141"/>
      <c r="N145" s="133">
        <f>COUNTIF($H$144:$H$145,M145)*$D$24</f>
        <v>0</v>
      </c>
      <c r="O145" s="135"/>
      <c r="P145" s="141"/>
      <c r="Q145" s="133">
        <f>COUNTIF($H$144:$H$145,P145)*$D$24</f>
        <v>0</v>
      </c>
      <c r="R145" s="135"/>
      <c r="S145" s="141"/>
      <c r="T145" s="133">
        <f>COUNTIF($H$144:$H$145,S145)*$D$24</f>
        <v>0</v>
      </c>
      <c r="U145" s="135"/>
      <c r="V145" s="141"/>
      <c r="W145" s="133">
        <f>COUNTIF($H$144:$H$145,V145)*$D$24</f>
        <v>0</v>
      </c>
      <c r="X145" s="135"/>
      <c r="Y145" s="141"/>
      <c r="Z145" s="133">
        <f>COUNTIF($H$144:$H$145,Y145)*$D$24</f>
        <v>0</v>
      </c>
      <c r="AA145" s="135"/>
      <c r="AB145" s="141"/>
      <c r="AC145" s="133">
        <f>COUNTIF($H$144:$H$145,AB145)*$D$24</f>
        <v>0</v>
      </c>
      <c r="AD145" s="135"/>
      <c r="AE145" s="141"/>
      <c r="AF145" s="133">
        <f>COUNTIF($H$144:$H$145,AE145)*$D$24</f>
        <v>0</v>
      </c>
      <c r="AG145" s="135"/>
      <c r="AH145" s="141"/>
      <c r="AI145" s="133">
        <f>COUNTIF($H$144:$H$145,AH145)*$D$24</f>
        <v>0</v>
      </c>
      <c r="AJ145" s="135"/>
      <c r="AK145" s="141"/>
      <c r="AL145" s="133">
        <f>COUNTIF($H$144:$H$145,AK145)*$D$24</f>
        <v>0</v>
      </c>
      <c r="AM145" s="135"/>
      <c r="AN145" s="141"/>
      <c r="AO145" s="133">
        <f>COUNTIF($H$144:$H$145,AN145)*$D$24</f>
        <v>0</v>
      </c>
      <c r="AP145" s="135"/>
      <c r="AQ145" s="141"/>
      <c r="AR145" s="133">
        <f>COUNTIF($H$144:$H$145,AQ145)*$D$24</f>
        <v>0</v>
      </c>
      <c r="AS145" s="135"/>
      <c r="AT145" s="141"/>
      <c r="AU145" s="133">
        <f>COUNTIF($H$144:$H$145,AT145)*$D$24</f>
        <v>0</v>
      </c>
      <c r="AV145" s="135"/>
      <c r="AW145" s="141"/>
      <c r="AX145" s="133">
        <f>COUNTIF($H$144:$H$145,AW145)*$D$24</f>
        <v>0</v>
      </c>
      <c r="AY145" s="135"/>
      <c r="AZ145" s="141"/>
      <c r="BA145" s="133">
        <f>COUNTIF($H$144:$H$145,AZ145)*$D$24</f>
        <v>0</v>
      </c>
      <c r="BB145" s="135"/>
      <c r="BC145" s="141"/>
      <c r="BD145" s="133">
        <f>COUNTIF($H$144:$H$145,BC145)*$D$24</f>
        <v>0</v>
      </c>
      <c r="BE145" s="135"/>
      <c r="BF145" s="141"/>
      <c r="BG145" s="133">
        <f>COUNTIF($H$144:$H$145,BF145)*$D$24</f>
        <v>0</v>
      </c>
      <c r="BH145" s="135"/>
      <c r="BI145" s="141"/>
      <c r="BJ145" s="133">
        <f>COUNTIF($H$144:$H$145,BI145)*$D$24</f>
        <v>0</v>
      </c>
      <c r="BK145" s="135"/>
      <c r="BL145" s="141"/>
      <c r="BM145" s="133">
        <f>COUNTIF($H$144:$H$145,BL145)*$D$24</f>
        <v>0</v>
      </c>
      <c r="BN145" s="135"/>
      <c r="BO145" s="141"/>
      <c r="BP145" s="133">
        <f>COUNTIF($H$144:$H$145,BO145)*$D$24</f>
        <v>0</v>
      </c>
      <c r="BQ145" s="135"/>
      <c r="BR145" s="141"/>
      <c r="BS145" s="133">
        <f>COUNTIF($H$144:$H$145,BR145)*$D$24</f>
        <v>0</v>
      </c>
      <c r="BT145" s="135"/>
      <c r="BU145" s="141"/>
      <c r="BV145" s="133">
        <f>COUNTIF($H$144:$H$145,BU145)*$D$24</f>
        <v>0</v>
      </c>
      <c r="BW145" s="135"/>
      <c r="BX145" s="141"/>
      <c r="BY145" s="133">
        <f>COUNTIF($H$144:$H$145,BX145)*$D$24</f>
        <v>0</v>
      </c>
      <c r="BZ145" s="135"/>
      <c r="CA145" s="141"/>
      <c r="CB145" s="133">
        <f>COUNTIF($H$144:$H$145,CA145)*$D$24</f>
        <v>0</v>
      </c>
      <c r="CC145" s="135"/>
      <c r="CD145" s="141"/>
      <c r="CE145" s="133">
        <f>COUNTIF($H$144:$H$145,CD145)*$D$24</f>
        <v>0</v>
      </c>
      <c r="CF145" s="135"/>
      <c r="CG145" s="141"/>
      <c r="CH145" s="133">
        <f>COUNTIF($H$144:$H$145,CG145)*$D$24</f>
        <v>0</v>
      </c>
      <c r="CI145" s="135"/>
      <c r="CJ145" s="141"/>
      <c r="CK145" s="133">
        <f>COUNTIF($H$144:$H$145,CJ145)*$D$24</f>
        <v>0</v>
      </c>
      <c r="CL145" s="135"/>
      <c r="CM145" s="141"/>
      <c r="CN145" s="133">
        <f>COUNTIF($H$144:$H$145,CM145)*$D$24</f>
        <v>0</v>
      </c>
      <c r="CO145" s="135"/>
      <c r="CP145" s="141"/>
      <c r="CQ145" s="133">
        <f>COUNTIF($H$144:$H$145,CP145)*$D$24</f>
        <v>0</v>
      </c>
      <c r="CR145" s="135"/>
      <c r="CS145" s="141"/>
      <c r="CT145" s="133">
        <f>COUNTIF($H$144:$H$145,CS145)*$D$24</f>
        <v>0</v>
      </c>
      <c r="CU145" s="135"/>
      <c r="CV145" s="141"/>
      <c r="CW145" s="133">
        <f>COUNTIF($H$144:$H$145,CV145)*$D$24</f>
        <v>0</v>
      </c>
      <c r="CX145" s="135"/>
      <c r="CY145" s="141"/>
      <c r="CZ145" s="133">
        <f>COUNTIF($H$144:$H$145,CY145)*$D$24</f>
        <v>0</v>
      </c>
      <c r="DA145" s="135"/>
      <c r="DB145" s="141"/>
      <c r="DC145" s="133">
        <f>COUNTIF($H$144:$H$145,DB145)*$D$24</f>
        <v>0</v>
      </c>
      <c r="DD145" s="135"/>
      <c r="DE145" s="141"/>
      <c r="DF145" s="133">
        <f>COUNTIF($H$144:$H$145,DE145)*$D$24</f>
        <v>0</v>
      </c>
      <c r="DG145" s="135"/>
      <c r="DH145" s="141"/>
      <c r="DI145" s="133">
        <f>COUNTIF($H$144:$H$145,DH145)*$D$24</f>
        <v>0</v>
      </c>
      <c r="DJ145" s="135"/>
      <c r="DK145" s="141"/>
      <c r="DL145" s="133">
        <f>COUNTIF($H$144:$H$145,DK145)*$D$24</f>
        <v>0</v>
      </c>
      <c r="DM145" s="135"/>
      <c r="DN145" s="141"/>
      <c r="DO145" s="133">
        <f>COUNTIF($H$144:$H$145,DN145)*$D$24</f>
        <v>0</v>
      </c>
      <c r="DP145" s="135"/>
      <c r="DQ145" s="141"/>
      <c r="DR145" s="133">
        <f>COUNTIF($H$144:$H$145,DQ145)*$D$24</f>
        <v>0</v>
      </c>
      <c r="DS145" s="135"/>
      <c r="DT145" s="141"/>
      <c r="DU145" s="133">
        <f>COUNTIF($H$144:$H$145,DT145)*$D$24</f>
        <v>0</v>
      </c>
      <c r="DV145" s="135"/>
      <c r="DW145" s="141"/>
      <c r="DX145" s="133">
        <f>COUNTIF($H$144:$H$145,DW145)*$D$24</f>
        <v>0</v>
      </c>
      <c r="DY145" s="135"/>
      <c r="DZ145" s="141"/>
      <c r="EA145" s="133">
        <f>COUNTIF($H$144:$H$145,DZ145)*$D$24</f>
        <v>0</v>
      </c>
      <c r="EB145" s="135"/>
      <c r="EC145" s="141"/>
      <c r="ED145" s="133">
        <f>COUNTIF($H$144:$H$145,EC145)*$D$24</f>
        <v>0</v>
      </c>
      <c r="EE145" s="135"/>
      <c r="EF145" s="141"/>
      <c r="EG145" s="133">
        <f>COUNTIF($H$144:$H$145,EF145)*$D$24</f>
        <v>0</v>
      </c>
      <c r="EH145" s="135"/>
      <c r="EI145" s="141"/>
      <c r="EJ145" s="133">
        <f>COUNTIF($H$144:$H$145,EI145)*$D$24</f>
        <v>0</v>
      </c>
      <c r="EK145" s="135"/>
      <c r="EL145" s="141"/>
      <c r="EM145" s="133">
        <f>COUNTIF($H$144:$H$145,EL145)*$D$24</f>
        <v>0</v>
      </c>
      <c r="EN145" s="135"/>
      <c r="EO145" s="141"/>
      <c r="EP145" s="133">
        <f>COUNTIF($H$144:$H$145,EO145)*$D$24</f>
        <v>0</v>
      </c>
      <c r="EQ145" s="135"/>
      <c r="ER145" s="141"/>
      <c r="ES145" s="133">
        <f>COUNTIF($H$144:$H$145,ER145)*$D$24</f>
        <v>0</v>
      </c>
      <c r="ET145" s="135"/>
      <c r="EU145" s="141"/>
      <c r="EV145" s="133">
        <f>COUNTIF($H$144:$H$145,EU145)*$D$24</f>
        <v>0</v>
      </c>
      <c r="EW145" s="135"/>
      <c r="EX145" s="141"/>
      <c r="EY145" s="133">
        <f>COUNTIF($H$144:$H$145,EX145)*$D$24</f>
        <v>0</v>
      </c>
      <c r="EZ145" s="135"/>
      <c r="FA145" s="141"/>
      <c r="FB145" s="133">
        <f>COUNTIF($H$144:$H$145,FA145)*$D$24</f>
        <v>0</v>
      </c>
      <c r="FC145" s="135"/>
    </row>
    <row r="146" spans="4:159" s="73" customFormat="1" x14ac:dyDescent="0.3">
      <c r="D146" s="75"/>
      <c r="E146" s="75"/>
      <c r="J146" s="142"/>
      <c r="M146" s="141"/>
      <c r="N146" s="133"/>
      <c r="O146" s="135"/>
      <c r="P146" s="141"/>
      <c r="Q146" s="133"/>
      <c r="R146" s="135"/>
      <c r="S146" s="141"/>
      <c r="T146" s="133"/>
      <c r="U146" s="135"/>
      <c r="V146" s="141"/>
      <c r="W146" s="133"/>
      <c r="X146" s="135"/>
      <c r="Y146" s="141"/>
      <c r="Z146" s="133"/>
      <c r="AA146" s="135"/>
      <c r="AB146" s="141"/>
      <c r="AC146" s="133"/>
      <c r="AD146" s="135"/>
      <c r="AE146" s="141"/>
      <c r="AF146" s="133"/>
      <c r="AG146" s="135"/>
      <c r="AH146" s="141"/>
      <c r="AI146" s="133"/>
      <c r="AJ146" s="135"/>
      <c r="AK146" s="141"/>
      <c r="AL146" s="133"/>
      <c r="AM146" s="135"/>
      <c r="AN146" s="141"/>
      <c r="AO146" s="133"/>
      <c r="AP146" s="135"/>
      <c r="AQ146" s="141"/>
      <c r="AR146" s="133"/>
      <c r="AS146" s="135"/>
      <c r="AT146" s="141"/>
      <c r="AU146" s="133"/>
      <c r="AV146" s="135"/>
      <c r="AW146" s="141"/>
      <c r="AX146" s="133"/>
      <c r="AY146" s="135"/>
      <c r="AZ146" s="141"/>
      <c r="BA146" s="133"/>
      <c r="BB146" s="135"/>
      <c r="BC146" s="141"/>
      <c r="BD146" s="133"/>
      <c r="BE146" s="135"/>
      <c r="BF146" s="141"/>
      <c r="BG146" s="133"/>
      <c r="BH146" s="135"/>
      <c r="BI146" s="141"/>
      <c r="BJ146" s="133"/>
      <c r="BK146" s="135"/>
      <c r="BL146" s="141"/>
      <c r="BM146" s="133"/>
      <c r="BN146" s="135"/>
      <c r="BO146" s="141"/>
      <c r="BP146" s="133"/>
      <c r="BQ146" s="135"/>
      <c r="BR146" s="141"/>
      <c r="BS146" s="133"/>
      <c r="BT146" s="135"/>
      <c r="BU146" s="141"/>
      <c r="BV146" s="133"/>
      <c r="BW146" s="135"/>
      <c r="BX146" s="141"/>
      <c r="BY146" s="133"/>
      <c r="BZ146" s="135"/>
      <c r="CA146" s="141"/>
      <c r="CB146" s="133"/>
      <c r="CC146" s="135"/>
      <c r="CD146" s="141"/>
      <c r="CE146" s="133"/>
      <c r="CF146" s="135"/>
      <c r="CG146" s="141"/>
      <c r="CH146" s="133"/>
      <c r="CI146" s="135"/>
      <c r="CJ146" s="141"/>
      <c r="CK146" s="133"/>
      <c r="CL146" s="135"/>
      <c r="CM146" s="141"/>
      <c r="CN146" s="133"/>
      <c r="CO146" s="135"/>
      <c r="CP146" s="141"/>
      <c r="CQ146" s="133"/>
      <c r="CR146" s="135"/>
      <c r="CS146" s="141"/>
      <c r="CT146" s="133"/>
      <c r="CU146" s="135"/>
      <c r="CV146" s="141"/>
      <c r="CW146" s="133"/>
      <c r="CX146" s="135"/>
      <c r="CY146" s="141"/>
      <c r="CZ146" s="133"/>
      <c r="DA146" s="135"/>
      <c r="DB146" s="141"/>
      <c r="DC146" s="133"/>
      <c r="DD146" s="135"/>
      <c r="DE146" s="141"/>
      <c r="DF146" s="133"/>
      <c r="DG146" s="135"/>
      <c r="DH146" s="141"/>
      <c r="DI146" s="133"/>
      <c r="DJ146" s="135"/>
      <c r="DK146" s="141"/>
      <c r="DL146" s="133"/>
      <c r="DM146" s="135"/>
      <c r="DN146" s="141"/>
      <c r="DO146" s="133"/>
      <c r="DP146" s="135"/>
      <c r="DQ146" s="141"/>
      <c r="DR146" s="133"/>
      <c r="DS146" s="135"/>
      <c r="DT146" s="141"/>
      <c r="DU146" s="133"/>
      <c r="DV146" s="135"/>
      <c r="DW146" s="141"/>
      <c r="DX146" s="133"/>
      <c r="DY146" s="135"/>
      <c r="DZ146" s="141"/>
      <c r="EA146" s="133"/>
      <c r="EB146" s="135"/>
      <c r="EC146" s="141"/>
      <c r="ED146" s="133"/>
      <c r="EE146" s="135"/>
      <c r="EF146" s="141"/>
      <c r="EG146" s="133"/>
      <c r="EH146" s="135"/>
      <c r="EI146" s="141"/>
      <c r="EJ146" s="133"/>
      <c r="EK146" s="135"/>
      <c r="EL146" s="141"/>
      <c r="EM146" s="133"/>
      <c r="EN146" s="135"/>
      <c r="EO146" s="141"/>
      <c r="EP146" s="133"/>
      <c r="EQ146" s="135"/>
      <c r="ER146" s="141"/>
      <c r="ES146" s="133"/>
      <c r="ET146" s="135"/>
      <c r="EU146" s="141"/>
      <c r="EV146" s="133"/>
      <c r="EW146" s="135"/>
      <c r="EX146" s="141"/>
      <c r="EY146" s="133"/>
      <c r="EZ146" s="135"/>
      <c r="FA146" s="141"/>
      <c r="FB146" s="133"/>
      <c r="FC146" s="135"/>
    </row>
    <row r="147" spans="4:159" s="73" customFormat="1" ht="15.6" x14ac:dyDescent="0.3">
      <c r="D147" s="75"/>
      <c r="E147" s="75"/>
      <c r="G147" s="629" t="s">
        <v>128</v>
      </c>
      <c r="H147" s="630"/>
      <c r="J147" s="142"/>
      <c r="M147" s="141"/>
      <c r="N147" s="133"/>
      <c r="O147" s="135"/>
      <c r="P147" s="141"/>
      <c r="Q147" s="133"/>
      <c r="R147" s="135"/>
      <c r="S147" s="141"/>
      <c r="T147" s="133"/>
      <c r="U147" s="135"/>
      <c r="V147" s="141"/>
      <c r="W147" s="133"/>
      <c r="X147" s="135"/>
      <c r="Y147" s="141"/>
      <c r="Z147" s="133"/>
      <c r="AA147" s="135"/>
      <c r="AB147" s="141"/>
      <c r="AC147" s="133"/>
      <c r="AD147" s="135"/>
      <c r="AE147" s="141"/>
      <c r="AF147" s="133"/>
      <c r="AG147" s="135"/>
      <c r="AH147" s="141"/>
      <c r="AI147" s="133"/>
      <c r="AJ147" s="135"/>
      <c r="AK147" s="141"/>
      <c r="AL147" s="133"/>
      <c r="AM147" s="135"/>
      <c r="AN147" s="141"/>
      <c r="AO147" s="133"/>
      <c r="AP147" s="135"/>
      <c r="AQ147" s="141"/>
      <c r="AR147" s="133"/>
      <c r="AS147" s="135"/>
      <c r="AT147" s="141"/>
      <c r="AU147" s="133"/>
      <c r="AV147" s="135"/>
      <c r="AW147" s="141"/>
      <c r="AX147" s="133"/>
      <c r="AY147" s="135"/>
      <c r="AZ147" s="141"/>
      <c r="BA147" s="133"/>
      <c r="BB147" s="135"/>
      <c r="BC147" s="141"/>
      <c r="BD147" s="133"/>
      <c r="BE147" s="135"/>
      <c r="BF147" s="141"/>
      <c r="BG147" s="133"/>
      <c r="BH147" s="135"/>
      <c r="BI147" s="141"/>
      <c r="BJ147" s="133"/>
      <c r="BK147" s="135"/>
      <c r="BL147" s="141"/>
      <c r="BM147" s="133"/>
      <c r="BN147" s="135"/>
      <c r="BO147" s="141"/>
      <c r="BP147" s="133"/>
      <c r="BQ147" s="135"/>
      <c r="BR147" s="141"/>
      <c r="BS147" s="133"/>
      <c r="BT147" s="135"/>
      <c r="BU147" s="141"/>
      <c r="BV147" s="133"/>
      <c r="BW147" s="135"/>
      <c r="BX147" s="141"/>
      <c r="BY147" s="133"/>
      <c r="BZ147" s="135"/>
      <c r="CA147" s="141"/>
      <c r="CB147" s="133"/>
      <c r="CC147" s="135"/>
      <c r="CD147" s="141"/>
      <c r="CE147" s="133"/>
      <c r="CF147" s="135"/>
      <c r="CG147" s="141"/>
      <c r="CH147" s="133"/>
      <c r="CI147" s="135"/>
      <c r="CJ147" s="141"/>
      <c r="CK147" s="133"/>
      <c r="CL147" s="135"/>
      <c r="CM147" s="141"/>
      <c r="CN147" s="133"/>
      <c r="CO147" s="135"/>
      <c r="CP147" s="141"/>
      <c r="CQ147" s="133"/>
      <c r="CR147" s="135"/>
      <c r="CS147" s="141"/>
      <c r="CT147" s="133"/>
      <c r="CU147" s="135"/>
      <c r="CV147" s="141"/>
      <c r="CW147" s="133"/>
      <c r="CX147" s="135"/>
      <c r="CY147" s="141"/>
      <c r="CZ147" s="133"/>
      <c r="DA147" s="135"/>
      <c r="DB147" s="141"/>
      <c r="DC147" s="133"/>
      <c r="DD147" s="135"/>
      <c r="DE147" s="141"/>
      <c r="DF147" s="133"/>
      <c r="DG147" s="135"/>
      <c r="DH147" s="141"/>
      <c r="DI147" s="133"/>
      <c r="DJ147" s="135"/>
      <c r="DK147" s="141"/>
      <c r="DL147" s="133"/>
      <c r="DM147" s="135"/>
      <c r="DN147" s="141"/>
      <c r="DO147" s="133"/>
      <c r="DP147" s="135"/>
      <c r="DQ147" s="141"/>
      <c r="DR147" s="133"/>
      <c r="DS147" s="135"/>
      <c r="DT147" s="141"/>
      <c r="DU147" s="133"/>
      <c r="DV147" s="135"/>
      <c r="DW147" s="141"/>
      <c r="DX147" s="133"/>
      <c r="DY147" s="135"/>
      <c r="DZ147" s="141"/>
      <c r="EA147" s="133"/>
      <c r="EB147" s="135"/>
      <c r="EC147" s="141"/>
      <c r="ED147" s="133"/>
      <c r="EE147" s="135"/>
      <c r="EF147" s="141"/>
      <c r="EG147" s="133"/>
      <c r="EH147" s="135"/>
      <c r="EI147" s="141"/>
      <c r="EJ147" s="133"/>
      <c r="EK147" s="135"/>
      <c r="EL147" s="141"/>
      <c r="EM147" s="133"/>
      <c r="EN147" s="135"/>
      <c r="EO147" s="141"/>
      <c r="EP147" s="133"/>
      <c r="EQ147" s="135"/>
      <c r="ER147" s="141"/>
      <c r="ES147" s="133"/>
      <c r="ET147" s="135"/>
      <c r="EU147" s="141"/>
      <c r="EV147" s="133"/>
      <c r="EW147" s="135"/>
      <c r="EX147" s="141"/>
      <c r="EY147" s="133"/>
      <c r="EZ147" s="135"/>
      <c r="FA147" s="141"/>
      <c r="FB147" s="133"/>
      <c r="FC147" s="135"/>
    </row>
    <row r="148" spans="4:159" s="73" customFormat="1" ht="15" customHeight="1" x14ac:dyDescent="0.3">
      <c r="D148" s="75" t="str">
        <f>CONCATENATE(Resultados!K84,"-",Resultados!F84)</f>
        <v>L62-L61</v>
      </c>
      <c r="E148" s="75" t="str">
        <f>CONCATENATE(IF(Resultados!H84&gt;Resultados!I84,2,IF(Resultados!H84&lt;Resultados!I84,1,IF(AND(Resultados!H84=Resultados!I84,Resultados!H84&lt;&gt;"",Resultados!I84&lt;&gt;""),"X",0))),"|",Resultados!I84,"-",Resultados!H84)</f>
        <v>0|-</v>
      </c>
      <c r="F148" s="148" t="s">
        <v>146</v>
      </c>
      <c r="G148" s="179" t="str">
        <f>CONCATENATE(Resultados!F84,"-",Resultados!K84)</f>
        <v>L61-L62</v>
      </c>
      <c r="H148" s="180" t="str">
        <f>CONCATENATE(IF(Resultados!H84&gt;Resultados!I84,1,IF(Resultados!H84&lt;Resultados!I84,2,IF(AND(Resultados!H84=Resultados!I84,Resultados!H84&lt;&gt;"",Resultados!I84&lt;&gt;""),"X",0))),"|",Resultados!H84,"-",Resultados!I84)</f>
        <v>0|-</v>
      </c>
      <c r="J148" s="146"/>
      <c r="K148" s="145">
        <f t="array" ref="K148">IFERROR(SUM(($G$148=LEFT(J148,FIND("·",J148)-1))*(LEFT(($H$148),1)=MID(J148,FIND("|",J148)-1,1))*(RIGHT(($H$148),LEN($H$148)-FIND("|",$H$148))=RIGHT(J148,LEN(J148)-FIND("|",J148)))*($D$27+$D$26))+SUM(($D$148=LEFT(J148,FIND("·",J148)-1))*(LEFT(($E$148),1)=MID(J148,FIND("|",J148)-1,1))*(RIGHT(($E$148),LEN($E$148)-FIND("|",$E$148))=RIGHT(J148,LEN(J148)-FIND("|",J148))))*($D$27+$D$26)+SUM((($G$148)=LEFT(J148,FIND("·",J148)-1))*(LEFT(($H$148),1)=MID(J148,FIND("|",J148)-1,1))*(RIGHT(($H$148),LEN($H$148)-FIND("|",$H$148))&lt;&gt;RIGHT(J148,LEN(J148)-FIND("|",J148))))*$D$26+SUM(($D$148=LEFT(J148,FIND("·",J148)-1))*(LEFT(($E$148),1)=MID(J148,FIND("|",J148)-1,1))*(RIGHT(($E$148),LEN($E$148)-FIND("|",$E$148))&lt;&gt;RIGHT(J148,LEN(J148)-FIND("|",J148))))*($D$26)+SUMIFS($D$25,$H$148,"&lt;&gt;0|-",$G148,LEFT(J148,FIND("·",J148)-1)),0)</f>
        <v>0</v>
      </c>
      <c r="L148" s="74"/>
      <c r="M148" s="141"/>
      <c r="N148" s="133">
        <f t="array" ref="N148">IFERROR(SUM(($G$148=LEFT(M148,FIND("·",M148)-1))*(LEFT(($H$148),1)=MID(M148,FIND("|",M148)-1,1))*(RIGHT(($H$148),LEN($H$148)-FIND("|",$H$148))=RIGHT(M148,LEN(M148)-FIND("|",M148)))*($D$27+$D$26))+SUM(($D$148=LEFT(M148,FIND("·",M148)-1))*(LEFT(($E$148),1)=MID(M148,FIND("|",M148)-1,1))*(RIGHT(($E$148),LEN($E$148)-FIND("|",$E$148))=RIGHT(M148,LEN(M148)-FIND("|",M148))))*($D$27+$D$26)+SUM((($G$148)=LEFT(M148,FIND("·",M148)-1))*(LEFT(($H$148),1)=MID(M148,FIND("|",M148)-1,1))*(RIGHT(($H$148),LEN($H$148)-FIND("|",$H$148))&lt;&gt;RIGHT(M148,LEN(M148)-FIND("|",M148))))*$D$26+SUM(($D$148=LEFT(M148,FIND("·",M148)-1))*(LEFT(($E$148),1)=MID(M148,FIND("|",M148)-1,1))*(RIGHT(($E$148),LEN($E$148)-FIND("|",$E$148))&lt;&gt;RIGHT(M148,LEN(M148)-FIND("|",M148))))*($D$26)+SUMIFS($D$25,$H$148,"&lt;&gt;0|-",$G148,LEFT(M148,FIND("·",M148)-1)),0)</f>
        <v>0</v>
      </c>
      <c r="O148" s="74"/>
      <c r="P148" s="141"/>
      <c r="Q148" s="133">
        <f t="array" ref="Q148">IFERROR(SUM(($G$148=LEFT(P148,FIND("·",P148)-1))*(LEFT(($H$148),1)=MID(P148,FIND("|",P148)-1,1))*(RIGHT(($H$148),LEN($H$148)-FIND("|",$H$148))=RIGHT(P148,LEN(P148)-FIND("|",P148)))*($D$27+$D$26))+SUM(($D$148=LEFT(P148,FIND("·",P148)-1))*(LEFT(($E$148),1)=MID(P148,FIND("|",P148)-1,1))*(RIGHT(($E$148),LEN($E$148)-FIND("|",$E$148))=RIGHT(P148,LEN(P148)-FIND("|",P148))))*($D$27+$D$26)+SUM((($G$148)=LEFT(P148,FIND("·",P148)-1))*(LEFT(($H$148),1)=MID(P148,FIND("|",P148)-1,1))*(RIGHT(($H$148),LEN($H$148)-FIND("|",$H$148))&lt;&gt;RIGHT(P148,LEN(P148)-FIND("|",P148))))*$D$26+SUM(($D$148=LEFT(P148,FIND("·",P148)-1))*(LEFT(($E$148),1)=MID(P148,FIND("|",P148)-1,1))*(RIGHT(($E$148),LEN($E$148)-FIND("|",$E$148))&lt;&gt;RIGHT(P148,LEN(P148)-FIND("|",P148))))*($D$26)+SUMIFS($D$25,$H$148,"&lt;&gt;0|-",$G148,LEFT(P148,FIND("·",P148)-1)),0)</f>
        <v>0</v>
      </c>
      <c r="R148" s="74"/>
      <c r="S148" s="141"/>
      <c r="T148" s="133">
        <f t="array" ref="T148">IFERROR(SUM(($G$148=LEFT(S148,FIND("·",S148)-1))*(LEFT(($H$148),1)=MID(S148,FIND("|",S148)-1,1))*(RIGHT(($H$148),LEN($H$148)-FIND("|",$H$148))=RIGHT(S148,LEN(S148)-FIND("|",S148)))*($D$27+$D$26))+SUM(($D$148=LEFT(S148,FIND("·",S148)-1))*(LEFT(($E$148),1)=MID(S148,FIND("|",S148)-1,1))*(RIGHT(($E$148),LEN($E$148)-FIND("|",$E$148))=RIGHT(S148,LEN(S148)-FIND("|",S148))))*($D$27+$D$26)+SUM((($G$148)=LEFT(S148,FIND("·",S148)-1))*(LEFT(($H$148),1)=MID(S148,FIND("|",S148)-1,1))*(RIGHT(($H$148),LEN($H$148)-FIND("|",$H$148))&lt;&gt;RIGHT(S148,LEN(S148)-FIND("|",S148))))*$D$26+SUM(($D$148=LEFT(S148,FIND("·",S148)-1))*(LEFT(($E$148),1)=MID(S148,FIND("|",S148)-1,1))*(RIGHT(($E$148),LEN($E$148)-FIND("|",$E$148))&lt;&gt;RIGHT(S148,LEN(S148)-FIND("|",S148))))*($D$26)+SUMIFS($D$25,$H$148,"&lt;&gt;0|-",$G148,LEFT(S148,FIND("·",S148)-1)),0)</f>
        <v>0</v>
      </c>
      <c r="U148" s="74"/>
      <c r="V148" s="141"/>
      <c r="W148" s="133">
        <f t="array" ref="W148">IFERROR(SUM(($G$148=LEFT(V148,FIND("·",V148)-1))*(LEFT(($H$148),1)=MID(V148,FIND("|",V148)-1,1))*(RIGHT(($H$148),LEN($H$148)-FIND("|",$H$148))=RIGHT(V148,LEN(V148)-FIND("|",V148)))*($D$27+$D$26))+SUM(($D$148=LEFT(V148,FIND("·",V148)-1))*(LEFT(($E$148),1)=MID(V148,FIND("|",V148)-1,1))*(RIGHT(($E$148),LEN($E$148)-FIND("|",$E$148))=RIGHT(V148,LEN(V148)-FIND("|",V148))))*($D$27+$D$26)+SUM((($G$148)=LEFT(V148,FIND("·",V148)-1))*(LEFT(($H$148),1)=MID(V148,FIND("|",V148)-1,1))*(RIGHT(($H$148),LEN($H$148)-FIND("|",$H$148))&lt;&gt;RIGHT(V148,LEN(V148)-FIND("|",V148))))*$D$26+SUM(($D$148=LEFT(V148,FIND("·",V148)-1))*(LEFT(($E$148),1)=MID(V148,FIND("|",V148)-1,1))*(RIGHT(($E$148),LEN($E$148)-FIND("|",$E$148))&lt;&gt;RIGHT(V148,LEN(V148)-FIND("|",V148))))*($D$26)+SUMIFS($D$25,$H$148,"&lt;&gt;0|-",$G148,LEFT(V148,FIND("·",V148)-1)),0)</f>
        <v>0</v>
      </c>
      <c r="X148" s="74"/>
      <c r="Y148" s="141"/>
      <c r="Z148" s="133">
        <f t="array" ref="Z148">IFERROR(SUM(($G$148=LEFT(Y148,FIND("·",Y148)-1))*(LEFT(($H$148),1)=MID(Y148,FIND("|",Y148)-1,1))*(RIGHT(($H$148),LEN($H$148)-FIND("|",$H$148))=RIGHT(Y148,LEN(Y148)-FIND("|",Y148)))*($D$27+$D$26))+SUM(($D$148=LEFT(Y148,FIND("·",Y148)-1))*(LEFT(($E$148),1)=MID(Y148,FIND("|",Y148)-1,1))*(RIGHT(($E$148),LEN($E$148)-FIND("|",$E$148))=RIGHT(Y148,LEN(Y148)-FIND("|",Y148))))*($D$27+$D$26)+SUM((($G$148)=LEFT(Y148,FIND("·",Y148)-1))*(LEFT(($H$148),1)=MID(Y148,FIND("|",Y148)-1,1))*(RIGHT(($H$148),LEN($H$148)-FIND("|",$H$148))&lt;&gt;RIGHT(Y148,LEN(Y148)-FIND("|",Y148))))*$D$26+SUM(($D$148=LEFT(Y148,FIND("·",Y148)-1))*(LEFT(($E$148),1)=MID(Y148,FIND("|",Y148)-1,1))*(RIGHT(($E$148),LEN($E$148)-FIND("|",$E$148))&lt;&gt;RIGHT(Y148,LEN(Y148)-FIND("|",Y148))))*($D$26)+SUMIFS($D$25,$H$148,"&lt;&gt;0|-",$G148,LEFT(Y148,FIND("·",Y148)-1)),0)</f>
        <v>0</v>
      </c>
      <c r="AA148" s="74"/>
      <c r="AB148" s="141"/>
      <c r="AC148" s="133">
        <f t="array" ref="AC148">IFERROR(SUM(($G$148=LEFT(AB148,FIND("·",AB148)-1))*(LEFT(($H$148),1)=MID(AB148,FIND("|",AB148)-1,1))*(RIGHT(($H$148),LEN($H$148)-FIND("|",$H$148))=RIGHT(AB148,LEN(AB148)-FIND("|",AB148)))*($D$27+$D$26))+SUM(($D$148=LEFT(AB148,FIND("·",AB148)-1))*(LEFT(($E$148),1)=MID(AB148,FIND("|",AB148)-1,1))*(RIGHT(($E$148),LEN($E$148)-FIND("|",$E$148))=RIGHT(AB148,LEN(AB148)-FIND("|",AB148))))*($D$27+$D$26)+SUM((($G$148)=LEFT(AB148,FIND("·",AB148)-1))*(LEFT(($H$148),1)=MID(AB148,FIND("|",AB148)-1,1))*(RIGHT(($H$148),LEN($H$148)-FIND("|",$H$148))&lt;&gt;RIGHT(AB148,LEN(AB148)-FIND("|",AB148))))*$D$26+SUM(($D$148=LEFT(AB148,FIND("·",AB148)-1))*(LEFT(($E$148),1)=MID(AB148,FIND("|",AB148)-1,1))*(RIGHT(($E$148),LEN($E$148)-FIND("|",$E$148))&lt;&gt;RIGHT(AB148,LEN(AB148)-FIND("|",AB148))))*($D$26)+SUMIFS($D$25,$H$148,"&lt;&gt;0|-",$G148,LEFT(AB148,FIND("·",AB148)-1)),0)</f>
        <v>0</v>
      </c>
      <c r="AD148" s="74"/>
      <c r="AE148" s="141"/>
      <c r="AF148" s="133">
        <f t="array" ref="AF148">IFERROR(SUM(($G$148=LEFT(AE148,FIND("·",AE148)-1))*(LEFT(($H$148),1)=MID(AE148,FIND("|",AE148)-1,1))*(RIGHT(($H$148),LEN($H$148)-FIND("|",$H$148))=RIGHT(AE148,LEN(AE148)-FIND("|",AE148)))*($D$27+$D$26))+SUM(($D$148=LEFT(AE148,FIND("·",AE148)-1))*(LEFT(($E$148),1)=MID(AE148,FIND("|",AE148)-1,1))*(RIGHT(($E$148),LEN($E$148)-FIND("|",$E$148))=RIGHT(AE148,LEN(AE148)-FIND("|",AE148))))*($D$27+$D$26)+SUM((($G$148)=LEFT(AE148,FIND("·",AE148)-1))*(LEFT(($H$148),1)=MID(AE148,FIND("|",AE148)-1,1))*(RIGHT(($H$148),LEN($H$148)-FIND("|",$H$148))&lt;&gt;RIGHT(AE148,LEN(AE148)-FIND("|",AE148))))*$D$26+SUM(($D$148=LEFT(AE148,FIND("·",AE148)-1))*(LEFT(($E$148),1)=MID(AE148,FIND("|",AE148)-1,1))*(RIGHT(($E$148),LEN($E$148)-FIND("|",$E$148))&lt;&gt;RIGHT(AE148,LEN(AE148)-FIND("|",AE148))))*($D$26)+SUMIFS($D$25,$H$148,"&lt;&gt;0|-",$G148,LEFT(AE148,FIND("·",AE148)-1)),0)</f>
        <v>0</v>
      </c>
      <c r="AG148" s="74"/>
      <c r="AH148" s="141"/>
      <c r="AI148" s="133">
        <f t="array" ref="AI148">IFERROR(SUM(($G$148=LEFT(AH148,FIND("·",AH148)-1))*(LEFT(($H$148),1)=MID(AH148,FIND("|",AH148)-1,1))*(RIGHT(($H$148),LEN($H$148)-FIND("|",$H$148))=RIGHT(AH148,LEN(AH148)-FIND("|",AH148)))*($D$27+$D$26))+SUM(($D$148=LEFT(AH148,FIND("·",AH148)-1))*(LEFT(($E$148),1)=MID(AH148,FIND("|",AH148)-1,1))*(RIGHT(($E$148),LEN($E$148)-FIND("|",$E$148))=RIGHT(AH148,LEN(AH148)-FIND("|",AH148))))*($D$27+$D$26)+SUM((($G$148)=LEFT(AH148,FIND("·",AH148)-1))*(LEFT(($H$148),1)=MID(AH148,FIND("|",AH148)-1,1))*(RIGHT(($H$148),LEN($H$148)-FIND("|",$H$148))&lt;&gt;RIGHT(AH148,LEN(AH148)-FIND("|",AH148))))*$D$26+SUM(($D$148=LEFT(AH148,FIND("·",AH148)-1))*(LEFT(($E$148),1)=MID(AH148,FIND("|",AH148)-1,1))*(RIGHT(($E$148),LEN($E$148)-FIND("|",$E$148))&lt;&gt;RIGHT(AH148,LEN(AH148)-FIND("|",AH148))))*($D$26)+SUMIFS($D$25,$H$148,"&lt;&gt;0|-",$G148,LEFT(AH148,FIND("·",AH148)-1)),0)</f>
        <v>0</v>
      </c>
      <c r="AJ148" s="74"/>
      <c r="AK148" s="141"/>
      <c r="AL148" s="133">
        <f t="array" ref="AL148">IFERROR(SUM(($G$148=LEFT(AK148,FIND("·",AK148)-1))*(LEFT(($H$148),1)=MID(AK148,FIND("|",AK148)-1,1))*(RIGHT(($H$148),LEN($H$148)-FIND("|",$H$148))=RIGHT(AK148,LEN(AK148)-FIND("|",AK148)))*($D$27+$D$26))+SUM(($D$148=LEFT(AK148,FIND("·",AK148)-1))*(LEFT(($E$148),1)=MID(AK148,FIND("|",AK148)-1,1))*(RIGHT(($E$148),LEN($E$148)-FIND("|",$E$148))=RIGHT(AK148,LEN(AK148)-FIND("|",AK148))))*($D$27+$D$26)+SUM((($G$148)=LEFT(AK148,FIND("·",AK148)-1))*(LEFT(($H$148),1)=MID(AK148,FIND("|",AK148)-1,1))*(RIGHT(($H$148),LEN($H$148)-FIND("|",$H$148))&lt;&gt;RIGHT(AK148,LEN(AK148)-FIND("|",AK148))))*$D$26+SUM(($D$148=LEFT(AK148,FIND("·",AK148)-1))*(LEFT(($E$148),1)=MID(AK148,FIND("|",AK148)-1,1))*(RIGHT(($E$148),LEN($E$148)-FIND("|",$E$148))&lt;&gt;RIGHT(AK148,LEN(AK148)-FIND("|",AK148))))*($D$26)+SUMIFS($D$25,$H$148,"&lt;&gt;0|-",$G148,LEFT(AK148,FIND("·",AK148)-1)),0)</f>
        <v>0</v>
      </c>
      <c r="AM148" s="74"/>
      <c r="AN148" s="141"/>
      <c r="AO148" s="133">
        <f t="array" ref="AO148">IFERROR(SUM(($G$148=LEFT(AN148,FIND("·",AN148)-1))*(LEFT(($H$148),1)=MID(AN148,FIND("|",AN148)-1,1))*(RIGHT(($H$148),LEN($H$148)-FIND("|",$H$148))=RIGHT(AN148,LEN(AN148)-FIND("|",AN148)))*($D$27+$D$26))+SUM(($D$148=LEFT(AN148,FIND("·",AN148)-1))*(LEFT(($E$148),1)=MID(AN148,FIND("|",AN148)-1,1))*(RIGHT(($E$148),LEN($E$148)-FIND("|",$E$148))=RIGHT(AN148,LEN(AN148)-FIND("|",AN148))))*($D$27+$D$26)+SUM((($G$148)=LEFT(AN148,FIND("·",AN148)-1))*(LEFT(($H$148),1)=MID(AN148,FIND("|",AN148)-1,1))*(RIGHT(($H$148),LEN($H$148)-FIND("|",$H$148))&lt;&gt;RIGHT(AN148,LEN(AN148)-FIND("|",AN148))))*$D$26+SUM(($D$148=LEFT(AN148,FIND("·",AN148)-1))*(LEFT(($E$148),1)=MID(AN148,FIND("|",AN148)-1,1))*(RIGHT(($E$148),LEN($E$148)-FIND("|",$E$148))&lt;&gt;RIGHT(AN148,LEN(AN148)-FIND("|",AN148))))*($D$26)+SUMIFS($D$25,$H$148,"&lt;&gt;0|-",$G148,LEFT(AN148,FIND("·",AN148)-1)),0)</f>
        <v>0</v>
      </c>
      <c r="AP148" s="74"/>
      <c r="AQ148" s="141"/>
      <c r="AR148" s="133">
        <f t="array" ref="AR148">IFERROR(SUM(($G$148=LEFT(AQ148,FIND("·",AQ148)-1))*(LEFT(($H$148),1)=MID(AQ148,FIND("|",AQ148)-1,1))*(RIGHT(($H$148),LEN($H$148)-FIND("|",$H$148))=RIGHT(AQ148,LEN(AQ148)-FIND("|",AQ148)))*($D$27+$D$26))+SUM(($D$148=LEFT(AQ148,FIND("·",AQ148)-1))*(LEFT(($E$148),1)=MID(AQ148,FIND("|",AQ148)-1,1))*(RIGHT(($E$148),LEN($E$148)-FIND("|",$E$148))=RIGHT(AQ148,LEN(AQ148)-FIND("|",AQ148))))*($D$27+$D$26)+SUM((($G$148)=LEFT(AQ148,FIND("·",AQ148)-1))*(LEFT(($H$148),1)=MID(AQ148,FIND("|",AQ148)-1,1))*(RIGHT(($H$148),LEN($H$148)-FIND("|",$H$148))&lt;&gt;RIGHT(AQ148,LEN(AQ148)-FIND("|",AQ148))))*$D$26+SUM(($D$148=LEFT(AQ148,FIND("·",AQ148)-1))*(LEFT(($E$148),1)=MID(AQ148,FIND("|",AQ148)-1,1))*(RIGHT(($E$148),LEN($E$148)-FIND("|",$E$148))&lt;&gt;RIGHT(AQ148,LEN(AQ148)-FIND("|",AQ148))))*($D$26)+SUMIFS($D$25,$H$148,"&lt;&gt;0|-",$G148,LEFT(AQ148,FIND("·",AQ148)-1)),0)</f>
        <v>0</v>
      </c>
      <c r="AS148" s="74"/>
      <c r="AT148" s="141"/>
      <c r="AU148" s="133">
        <f t="array" ref="AU148">IFERROR(SUM(($G$148=LEFT(AT148,FIND("·",AT148)-1))*(LEFT(($H$148),1)=MID(AT148,FIND("|",AT148)-1,1))*(RIGHT(($H$148),LEN($H$148)-FIND("|",$H$148))=RIGHT(AT148,LEN(AT148)-FIND("|",AT148)))*($D$27+$D$26))+SUM(($D$148=LEFT(AT148,FIND("·",AT148)-1))*(LEFT(($E$148),1)=MID(AT148,FIND("|",AT148)-1,1))*(RIGHT(($E$148),LEN($E$148)-FIND("|",$E$148))=RIGHT(AT148,LEN(AT148)-FIND("|",AT148))))*($D$27+$D$26)+SUM((($G$148)=LEFT(AT148,FIND("·",AT148)-1))*(LEFT(($H$148),1)=MID(AT148,FIND("|",AT148)-1,1))*(RIGHT(($H$148),LEN($H$148)-FIND("|",$H$148))&lt;&gt;RIGHT(AT148,LEN(AT148)-FIND("|",AT148))))*$D$26+SUM(($D$148=LEFT(AT148,FIND("·",AT148)-1))*(LEFT(($E$148),1)=MID(AT148,FIND("|",AT148)-1,1))*(RIGHT(($E$148),LEN($E$148)-FIND("|",$E$148))&lt;&gt;RIGHT(AT148,LEN(AT148)-FIND("|",AT148))))*($D$26)+SUMIFS($D$25,$H$148,"&lt;&gt;0|-",$G148,LEFT(AT148,FIND("·",AT148)-1)),0)</f>
        <v>0</v>
      </c>
      <c r="AV148" s="74"/>
      <c r="AW148" s="141"/>
      <c r="AX148" s="133">
        <f t="array" ref="AX148">IFERROR(SUM(($G$148=LEFT(AW148,FIND("·",AW148)-1))*(LEFT(($H$148),1)=MID(AW148,FIND("|",AW148)-1,1))*(RIGHT(($H$148),LEN($H$148)-FIND("|",$H$148))=RIGHT(AW148,LEN(AW148)-FIND("|",AW148)))*($D$27+$D$26))+SUM(($D$148=LEFT(AW148,FIND("·",AW148)-1))*(LEFT(($E$148),1)=MID(AW148,FIND("|",AW148)-1,1))*(RIGHT(($E$148),LEN($E$148)-FIND("|",$E$148))=RIGHT(AW148,LEN(AW148)-FIND("|",AW148))))*($D$27+$D$26)+SUM((($G$148)=LEFT(AW148,FIND("·",AW148)-1))*(LEFT(($H$148),1)=MID(AW148,FIND("|",AW148)-1,1))*(RIGHT(($H$148),LEN($H$148)-FIND("|",$H$148))&lt;&gt;RIGHT(AW148,LEN(AW148)-FIND("|",AW148))))*$D$26+SUM(($D$148=LEFT(AW148,FIND("·",AW148)-1))*(LEFT(($E$148),1)=MID(AW148,FIND("|",AW148)-1,1))*(RIGHT(($E$148),LEN($E$148)-FIND("|",$E$148))&lt;&gt;RIGHT(AW148,LEN(AW148)-FIND("|",AW148))))*($D$26)+SUMIFS($D$25,$H$148,"&lt;&gt;0|-",$G148,LEFT(AW148,FIND("·",AW148)-1)),0)</f>
        <v>0</v>
      </c>
      <c r="AY148" s="74"/>
      <c r="AZ148" s="141"/>
      <c r="BA148" s="133">
        <f t="array" ref="BA148">IFERROR(SUM(($G$148=LEFT(AZ148,FIND("·",AZ148)-1))*(LEFT(($H$148),1)=MID(AZ148,FIND("|",AZ148)-1,1))*(RIGHT(($H$148),LEN($H$148)-FIND("|",$H$148))=RIGHT(AZ148,LEN(AZ148)-FIND("|",AZ148)))*($D$27+$D$26))+SUM(($D$148=LEFT(AZ148,FIND("·",AZ148)-1))*(LEFT(($E$148),1)=MID(AZ148,FIND("|",AZ148)-1,1))*(RIGHT(($E$148),LEN($E$148)-FIND("|",$E$148))=RIGHT(AZ148,LEN(AZ148)-FIND("|",AZ148))))*($D$27+$D$26)+SUM((($G$148)=LEFT(AZ148,FIND("·",AZ148)-1))*(LEFT(($H$148),1)=MID(AZ148,FIND("|",AZ148)-1,1))*(RIGHT(($H$148),LEN($H$148)-FIND("|",$H$148))&lt;&gt;RIGHT(AZ148,LEN(AZ148)-FIND("|",AZ148))))*$D$26+SUM(($D$148=LEFT(AZ148,FIND("·",AZ148)-1))*(LEFT(($E$148),1)=MID(AZ148,FIND("|",AZ148)-1,1))*(RIGHT(($E$148),LEN($E$148)-FIND("|",$E$148))&lt;&gt;RIGHT(AZ148,LEN(AZ148)-FIND("|",AZ148))))*($D$26)+SUMIFS($D$25,$H$148,"&lt;&gt;0|-",$G148,LEFT(AZ148,FIND("·",AZ148)-1)),0)</f>
        <v>0</v>
      </c>
      <c r="BB148" s="74"/>
      <c r="BC148" s="141"/>
      <c r="BD148" s="133">
        <f t="array" ref="BD148">IFERROR(SUM(($G$148=LEFT(BC148,FIND("·",BC148)-1))*(LEFT(($H$148),1)=MID(BC148,FIND("|",BC148)-1,1))*(RIGHT(($H$148),LEN($H$148)-FIND("|",$H$148))=RIGHT(BC148,LEN(BC148)-FIND("|",BC148)))*($D$27+$D$26))+SUM(($D$148=LEFT(BC148,FIND("·",BC148)-1))*(LEFT(($E$148),1)=MID(BC148,FIND("|",BC148)-1,1))*(RIGHT(($E$148),LEN($E$148)-FIND("|",$E$148))=RIGHT(BC148,LEN(BC148)-FIND("|",BC148))))*($D$27+$D$26)+SUM((($G$148)=LEFT(BC148,FIND("·",BC148)-1))*(LEFT(($H$148),1)=MID(BC148,FIND("|",BC148)-1,1))*(RIGHT(($H$148),LEN($H$148)-FIND("|",$H$148))&lt;&gt;RIGHT(BC148,LEN(BC148)-FIND("|",BC148))))*$D$26+SUM(($D$148=LEFT(BC148,FIND("·",BC148)-1))*(LEFT(($E$148),1)=MID(BC148,FIND("|",BC148)-1,1))*(RIGHT(($E$148),LEN($E$148)-FIND("|",$E$148))&lt;&gt;RIGHT(BC148,LEN(BC148)-FIND("|",BC148))))*($D$26)+SUMIFS($D$25,$H$148,"&lt;&gt;0|-",$G148,LEFT(BC148,FIND("·",BC148)-1)),0)</f>
        <v>0</v>
      </c>
      <c r="BE148" s="74"/>
      <c r="BF148" s="141"/>
      <c r="BG148" s="133">
        <f t="array" ref="BG148">IFERROR(SUM(($G$148=LEFT(BF148,FIND("·",BF148)-1))*(LEFT(($H$148),1)=MID(BF148,FIND("|",BF148)-1,1))*(RIGHT(($H$148),LEN($H$148)-FIND("|",$H$148))=RIGHT(BF148,LEN(BF148)-FIND("|",BF148)))*($D$27+$D$26))+SUM(($D$148=LEFT(BF148,FIND("·",BF148)-1))*(LEFT(($E$148),1)=MID(BF148,FIND("|",BF148)-1,1))*(RIGHT(($E$148),LEN($E$148)-FIND("|",$E$148))=RIGHT(BF148,LEN(BF148)-FIND("|",BF148))))*($D$27+$D$26)+SUM((($G$148)=LEFT(BF148,FIND("·",BF148)-1))*(LEFT(($H$148),1)=MID(BF148,FIND("|",BF148)-1,1))*(RIGHT(($H$148),LEN($H$148)-FIND("|",$H$148))&lt;&gt;RIGHT(BF148,LEN(BF148)-FIND("|",BF148))))*$D$26+SUM(($D$148=LEFT(BF148,FIND("·",BF148)-1))*(LEFT(($E$148),1)=MID(BF148,FIND("|",BF148)-1,1))*(RIGHT(($E$148),LEN($E$148)-FIND("|",$E$148))&lt;&gt;RIGHT(BF148,LEN(BF148)-FIND("|",BF148))))*($D$26)+SUMIFS($D$25,$H$148,"&lt;&gt;0|-",$G148,LEFT(BF148,FIND("·",BF148)-1)),0)</f>
        <v>0</v>
      </c>
      <c r="BH148" s="74"/>
      <c r="BI148" s="141"/>
      <c r="BJ148" s="133">
        <f t="array" ref="BJ148">IFERROR(SUM(($G$148=LEFT(BI148,FIND("·",BI148)-1))*(LEFT(($H$148),1)=MID(BI148,FIND("|",BI148)-1,1))*(RIGHT(($H$148),LEN($H$148)-FIND("|",$H$148))=RIGHT(BI148,LEN(BI148)-FIND("|",BI148)))*($D$27+$D$26))+SUM(($D$148=LEFT(BI148,FIND("·",BI148)-1))*(LEFT(($E$148),1)=MID(BI148,FIND("|",BI148)-1,1))*(RIGHT(($E$148),LEN($E$148)-FIND("|",$E$148))=RIGHT(BI148,LEN(BI148)-FIND("|",BI148))))*($D$27+$D$26)+SUM((($G$148)=LEFT(BI148,FIND("·",BI148)-1))*(LEFT(($H$148),1)=MID(BI148,FIND("|",BI148)-1,1))*(RIGHT(($H$148),LEN($H$148)-FIND("|",$H$148))&lt;&gt;RIGHT(BI148,LEN(BI148)-FIND("|",BI148))))*$D$26+SUM(($D$148=LEFT(BI148,FIND("·",BI148)-1))*(LEFT(($E$148),1)=MID(BI148,FIND("|",BI148)-1,1))*(RIGHT(($E$148),LEN($E$148)-FIND("|",$E$148))&lt;&gt;RIGHT(BI148,LEN(BI148)-FIND("|",BI148))))*($D$26)+SUMIFS($D$25,$H$148,"&lt;&gt;0|-",$G148,LEFT(BI148,FIND("·",BI148)-1)),0)</f>
        <v>0</v>
      </c>
      <c r="BK148" s="74"/>
      <c r="BL148" s="141"/>
      <c r="BM148" s="133">
        <f t="array" ref="BM148">IFERROR(SUM(($G$148=LEFT(BL148,FIND("·",BL148)-1))*(LEFT(($H$148),1)=MID(BL148,FIND("|",BL148)-1,1))*(RIGHT(($H$148),LEN($H$148)-FIND("|",$H$148))=RIGHT(BL148,LEN(BL148)-FIND("|",BL148)))*($D$27+$D$26))+SUM(($D$148=LEFT(BL148,FIND("·",BL148)-1))*(LEFT(($E$148),1)=MID(BL148,FIND("|",BL148)-1,1))*(RIGHT(($E$148),LEN($E$148)-FIND("|",$E$148))=RIGHT(BL148,LEN(BL148)-FIND("|",BL148))))*($D$27+$D$26)+SUM((($G$148)=LEFT(BL148,FIND("·",BL148)-1))*(LEFT(($H$148),1)=MID(BL148,FIND("|",BL148)-1,1))*(RIGHT(($H$148),LEN($H$148)-FIND("|",$H$148))&lt;&gt;RIGHT(BL148,LEN(BL148)-FIND("|",BL148))))*$D$26+SUM(($D$148=LEFT(BL148,FIND("·",BL148)-1))*(LEFT(($E$148),1)=MID(BL148,FIND("|",BL148)-1,1))*(RIGHT(($E$148),LEN($E$148)-FIND("|",$E$148))&lt;&gt;RIGHT(BL148,LEN(BL148)-FIND("|",BL148))))*($D$26)+SUMIFS($D$25,$H$148,"&lt;&gt;0|-",$G148,LEFT(BL148,FIND("·",BL148)-1)),0)</f>
        <v>0</v>
      </c>
      <c r="BN148" s="74"/>
      <c r="BO148" s="141"/>
      <c r="BP148" s="133">
        <f t="array" ref="BP148">IFERROR(SUM(($G$148=LEFT(BO148,FIND("·",BO148)-1))*(LEFT(($H$148),1)=MID(BO148,FIND("|",BO148)-1,1))*(RIGHT(($H$148),LEN($H$148)-FIND("|",$H$148))=RIGHT(BO148,LEN(BO148)-FIND("|",BO148)))*($D$27+$D$26))+SUM(($D$148=LEFT(BO148,FIND("·",BO148)-1))*(LEFT(($E$148),1)=MID(BO148,FIND("|",BO148)-1,1))*(RIGHT(($E$148),LEN($E$148)-FIND("|",$E$148))=RIGHT(BO148,LEN(BO148)-FIND("|",BO148))))*($D$27+$D$26)+SUM((($G$148)=LEFT(BO148,FIND("·",BO148)-1))*(LEFT(($H$148),1)=MID(BO148,FIND("|",BO148)-1,1))*(RIGHT(($H$148),LEN($H$148)-FIND("|",$H$148))&lt;&gt;RIGHT(BO148,LEN(BO148)-FIND("|",BO148))))*$D$26+SUM(($D$148=LEFT(BO148,FIND("·",BO148)-1))*(LEFT(($E$148),1)=MID(BO148,FIND("|",BO148)-1,1))*(RIGHT(($E$148),LEN($E$148)-FIND("|",$E$148))&lt;&gt;RIGHT(BO148,LEN(BO148)-FIND("|",BO148))))*($D$26)+SUMIFS($D$25,$H$148,"&lt;&gt;0|-",$G148,LEFT(BO148,FIND("·",BO148)-1)),0)</f>
        <v>0</v>
      </c>
      <c r="BQ148" s="74"/>
      <c r="BR148" s="141"/>
      <c r="BS148" s="133">
        <f t="array" ref="BS148">IFERROR(SUM(($G$148=LEFT(BR148,FIND("·",BR148)-1))*(LEFT(($H$148),1)=MID(BR148,FIND("|",BR148)-1,1))*(RIGHT(($H$148),LEN($H$148)-FIND("|",$H$148))=RIGHT(BR148,LEN(BR148)-FIND("|",BR148)))*($D$27+$D$26))+SUM(($D$148=LEFT(BR148,FIND("·",BR148)-1))*(LEFT(($E$148),1)=MID(BR148,FIND("|",BR148)-1,1))*(RIGHT(($E$148),LEN($E$148)-FIND("|",$E$148))=RIGHT(BR148,LEN(BR148)-FIND("|",BR148))))*($D$27+$D$26)+SUM((($G$148)=LEFT(BR148,FIND("·",BR148)-1))*(LEFT(($H$148),1)=MID(BR148,FIND("|",BR148)-1,1))*(RIGHT(($H$148),LEN($H$148)-FIND("|",$H$148))&lt;&gt;RIGHT(BR148,LEN(BR148)-FIND("|",BR148))))*$D$26+SUM(($D$148=LEFT(BR148,FIND("·",BR148)-1))*(LEFT(($E$148),1)=MID(BR148,FIND("|",BR148)-1,1))*(RIGHT(($E$148),LEN($E$148)-FIND("|",$E$148))&lt;&gt;RIGHT(BR148,LEN(BR148)-FIND("|",BR148))))*($D$26)+SUMIFS($D$25,$H$148,"&lt;&gt;0|-",$G148,LEFT(BR148,FIND("·",BR148)-1)),0)</f>
        <v>0</v>
      </c>
      <c r="BT148" s="74"/>
      <c r="BU148" s="141"/>
      <c r="BV148" s="133">
        <f t="array" ref="BV148">IFERROR(SUM(($G$148=LEFT(BU148,FIND("·",BU148)-1))*(LEFT(($H$148),1)=MID(BU148,FIND("|",BU148)-1,1))*(RIGHT(($H$148),LEN($H$148)-FIND("|",$H$148))=RIGHT(BU148,LEN(BU148)-FIND("|",BU148)))*($D$27+$D$26))+SUM(($D$148=LEFT(BU148,FIND("·",BU148)-1))*(LEFT(($E$148),1)=MID(BU148,FIND("|",BU148)-1,1))*(RIGHT(($E$148),LEN($E$148)-FIND("|",$E$148))=RIGHT(BU148,LEN(BU148)-FIND("|",BU148))))*($D$27+$D$26)+SUM((($G$148)=LEFT(BU148,FIND("·",BU148)-1))*(LEFT(($H$148),1)=MID(BU148,FIND("|",BU148)-1,1))*(RIGHT(($H$148),LEN($H$148)-FIND("|",$H$148))&lt;&gt;RIGHT(BU148,LEN(BU148)-FIND("|",BU148))))*$D$26+SUM(($D$148=LEFT(BU148,FIND("·",BU148)-1))*(LEFT(($E$148),1)=MID(BU148,FIND("|",BU148)-1,1))*(RIGHT(($E$148),LEN($E$148)-FIND("|",$E$148))&lt;&gt;RIGHT(BU148,LEN(BU148)-FIND("|",BU148))))*($D$26)+SUMIFS($D$25,$H$148,"&lt;&gt;0|-",$G148,LEFT(BU148,FIND("·",BU148)-1)),0)</f>
        <v>0</v>
      </c>
      <c r="BW148" s="74"/>
      <c r="BX148" s="141"/>
      <c r="BY148" s="133">
        <f t="array" ref="BY148">IFERROR(SUM(($G$148=LEFT(BX148,FIND("·",BX148)-1))*(LEFT(($H$148),1)=MID(BX148,FIND("|",BX148)-1,1))*(RIGHT(($H$148),LEN($H$148)-FIND("|",$H$148))=RIGHT(BX148,LEN(BX148)-FIND("|",BX148)))*($D$27+$D$26))+SUM(($D$148=LEFT(BX148,FIND("·",BX148)-1))*(LEFT(($E$148),1)=MID(BX148,FIND("|",BX148)-1,1))*(RIGHT(($E$148),LEN($E$148)-FIND("|",$E$148))=RIGHT(BX148,LEN(BX148)-FIND("|",BX148))))*($D$27+$D$26)+SUM((($G$148)=LEFT(BX148,FIND("·",BX148)-1))*(LEFT(($H$148),1)=MID(BX148,FIND("|",BX148)-1,1))*(RIGHT(($H$148),LEN($H$148)-FIND("|",$H$148))&lt;&gt;RIGHT(BX148,LEN(BX148)-FIND("|",BX148))))*$D$26+SUM(($D$148=LEFT(BX148,FIND("·",BX148)-1))*(LEFT(($E$148),1)=MID(BX148,FIND("|",BX148)-1,1))*(RIGHT(($E$148),LEN($E$148)-FIND("|",$E$148))&lt;&gt;RIGHT(BX148,LEN(BX148)-FIND("|",BX148))))*($D$26)+SUMIFS($D$25,$H$148,"&lt;&gt;0|-",$G148,LEFT(BX148,FIND("·",BX148)-1)),0)</f>
        <v>0</v>
      </c>
      <c r="BZ148" s="74"/>
      <c r="CA148" s="141"/>
      <c r="CB148" s="133">
        <f t="array" ref="CB148">IFERROR(SUM(($G$148=LEFT(CA148,FIND("·",CA148)-1))*(LEFT(($H$148),1)=MID(CA148,FIND("|",CA148)-1,1))*(RIGHT(($H$148),LEN($H$148)-FIND("|",$H$148))=RIGHT(CA148,LEN(CA148)-FIND("|",CA148)))*($D$27+$D$26))+SUM(($D$148=LEFT(CA148,FIND("·",CA148)-1))*(LEFT(($E$148),1)=MID(CA148,FIND("|",CA148)-1,1))*(RIGHT(($E$148),LEN($E$148)-FIND("|",$E$148))=RIGHT(CA148,LEN(CA148)-FIND("|",CA148))))*($D$27+$D$26)+SUM((($G$148)=LEFT(CA148,FIND("·",CA148)-1))*(LEFT(($H$148),1)=MID(CA148,FIND("|",CA148)-1,1))*(RIGHT(($H$148),LEN($H$148)-FIND("|",$H$148))&lt;&gt;RIGHT(CA148,LEN(CA148)-FIND("|",CA148))))*$D$26+SUM(($D$148=LEFT(CA148,FIND("·",CA148)-1))*(LEFT(($E$148),1)=MID(CA148,FIND("|",CA148)-1,1))*(RIGHT(($E$148),LEN($E$148)-FIND("|",$E$148))&lt;&gt;RIGHT(CA148,LEN(CA148)-FIND("|",CA148))))*($D$26)+SUMIFS($D$25,$H$148,"&lt;&gt;0|-",$G148,LEFT(CA148,FIND("·",CA148)-1)),0)</f>
        <v>0</v>
      </c>
      <c r="CC148" s="74"/>
      <c r="CD148" s="141"/>
      <c r="CE148" s="133">
        <f t="array" ref="CE148">IFERROR(SUM(($G$148=LEFT(CD148,FIND("·",CD148)-1))*(LEFT(($H$148),1)=MID(CD148,FIND("|",CD148)-1,1))*(RIGHT(($H$148),LEN($H$148)-FIND("|",$H$148))=RIGHT(CD148,LEN(CD148)-FIND("|",CD148)))*($D$27+$D$26))+SUM(($D$148=LEFT(CD148,FIND("·",CD148)-1))*(LEFT(($E$148),1)=MID(CD148,FIND("|",CD148)-1,1))*(RIGHT(($E$148),LEN($E$148)-FIND("|",$E$148))=RIGHT(CD148,LEN(CD148)-FIND("|",CD148))))*($D$27+$D$26)+SUM((($G$148)=LEFT(CD148,FIND("·",CD148)-1))*(LEFT(($H$148),1)=MID(CD148,FIND("|",CD148)-1,1))*(RIGHT(($H$148),LEN($H$148)-FIND("|",$H$148))&lt;&gt;RIGHT(CD148,LEN(CD148)-FIND("|",CD148))))*$D$26+SUM(($D$148=LEFT(CD148,FIND("·",CD148)-1))*(LEFT(($E$148),1)=MID(CD148,FIND("|",CD148)-1,1))*(RIGHT(($E$148),LEN($E$148)-FIND("|",$E$148))&lt;&gt;RIGHT(CD148,LEN(CD148)-FIND("|",CD148))))*($D$26)+SUMIFS($D$25,$H$148,"&lt;&gt;0|-",$G148,LEFT(CD148,FIND("·",CD148)-1)),0)</f>
        <v>0</v>
      </c>
      <c r="CF148" s="74"/>
      <c r="CG148" s="141"/>
      <c r="CH148" s="133">
        <f t="array" ref="CH148">IFERROR(SUM(($G$148=LEFT(CG148,FIND("·",CG148)-1))*(LEFT(($H$148),1)=MID(CG148,FIND("|",CG148)-1,1))*(RIGHT(($H$148),LEN($H$148)-FIND("|",$H$148))=RIGHT(CG148,LEN(CG148)-FIND("|",CG148)))*($D$27+$D$26))+SUM(($D$148=LEFT(CG148,FIND("·",CG148)-1))*(LEFT(($E$148),1)=MID(CG148,FIND("|",CG148)-1,1))*(RIGHT(($E$148),LEN($E$148)-FIND("|",$E$148))=RIGHT(CG148,LEN(CG148)-FIND("|",CG148))))*($D$27+$D$26)+SUM((($G$148)=LEFT(CG148,FIND("·",CG148)-1))*(LEFT(($H$148),1)=MID(CG148,FIND("|",CG148)-1,1))*(RIGHT(($H$148),LEN($H$148)-FIND("|",$H$148))&lt;&gt;RIGHT(CG148,LEN(CG148)-FIND("|",CG148))))*$D$26+SUM(($D$148=LEFT(CG148,FIND("·",CG148)-1))*(LEFT(($E$148),1)=MID(CG148,FIND("|",CG148)-1,1))*(RIGHT(($E$148),LEN($E$148)-FIND("|",$E$148))&lt;&gt;RIGHT(CG148,LEN(CG148)-FIND("|",CG148))))*($D$26)+SUMIFS($D$25,$H$148,"&lt;&gt;0|-",$G148,LEFT(CG148,FIND("·",CG148)-1)),0)</f>
        <v>0</v>
      </c>
      <c r="CI148" s="74"/>
      <c r="CJ148" s="141"/>
      <c r="CK148" s="133">
        <f t="array" ref="CK148">IFERROR(SUM(($G$148=LEFT(CJ148,FIND("·",CJ148)-1))*(LEFT(($H$148),1)=MID(CJ148,FIND("|",CJ148)-1,1))*(RIGHT(($H$148),LEN($H$148)-FIND("|",$H$148))=RIGHT(CJ148,LEN(CJ148)-FIND("|",CJ148)))*($D$27+$D$26))+SUM(($D$148=LEFT(CJ148,FIND("·",CJ148)-1))*(LEFT(($E$148),1)=MID(CJ148,FIND("|",CJ148)-1,1))*(RIGHT(($E$148),LEN($E$148)-FIND("|",$E$148))=RIGHT(CJ148,LEN(CJ148)-FIND("|",CJ148))))*($D$27+$D$26)+SUM((($G$148)=LEFT(CJ148,FIND("·",CJ148)-1))*(LEFT(($H$148),1)=MID(CJ148,FIND("|",CJ148)-1,1))*(RIGHT(($H$148),LEN($H$148)-FIND("|",$H$148))&lt;&gt;RIGHT(CJ148,LEN(CJ148)-FIND("|",CJ148))))*$D$26+SUM(($D$148=LEFT(CJ148,FIND("·",CJ148)-1))*(LEFT(($E$148),1)=MID(CJ148,FIND("|",CJ148)-1,1))*(RIGHT(($E$148),LEN($E$148)-FIND("|",$E$148))&lt;&gt;RIGHT(CJ148,LEN(CJ148)-FIND("|",CJ148))))*($D$26)+SUMIFS($D$25,$H$148,"&lt;&gt;0|-",$G148,LEFT(CJ148,FIND("·",CJ148)-1)),0)</f>
        <v>0</v>
      </c>
      <c r="CL148" s="74"/>
      <c r="CM148" s="141"/>
      <c r="CN148" s="133">
        <f t="array" ref="CN148">IFERROR(SUM(($G$148=LEFT(CM148,FIND("·",CM148)-1))*(LEFT(($H$148),1)=MID(CM148,FIND("|",CM148)-1,1))*(RIGHT(($H$148),LEN($H$148)-FIND("|",$H$148))=RIGHT(CM148,LEN(CM148)-FIND("|",CM148)))*($D$27+$D$26))+SUM(($D$148=LEFT(CM148,FIND("·",CM148)-1))*(LEFT(($E$148),1)=MID(CM148,FIND("|",CM148)-1,1))*(RIGHT(($E$148),LEN($E$148)-FIND("|",$E$148))=RIGHT(CM148,LEN(CM148)-FIND("|",CM148))))*($D$27+$D$26)+SUM((($G$148)=LEFT(CM148,FIND("·",CM148)-1))*(LEFT(($H$148),1)=MID(CM148,FIND("|",CM148)-1,1))*(RIGHT(($H$148),LEN($H$148)-FIND("|",$H$148))&lt;&gt;RIGHT(CM148,LEN(CM148)-FIND("|",CM148))))*$D$26+SUM(($D$148=LEFT(CM148,FIND("·",CM148)-1))*(LEFT(($E$148),1)=MID(CM148,FIND("|",CM148)-1,1))*(RIGHT(($E$148),LEN($E$148)-FIND("|",$E$148))&lt;&gt;RIGHT(CM148,LEN(CM148)-FIND("|",CM148))))*($D$26)+SUMIFS($D$25,$H$148,"&lt;&gt;0|-",$G148,LEFT(CM148,FIND("·",CM148)-1)),0)</f>
        <v>0</v>
      </c>
      <c r="CO148" s="74"/>
      <c r="CP148" s="141"/>
      <c r="CQ148" s="133">
        <f t="array" ref="CQ148">IFERROR(SUM(($G$148=LEFT(CP148,FIND("·",CP148)-1))*(LEFT(($H$148),1)=MID(CP148,FIND("|",CP148)-1,1))*(RIGHT(($H$148),LEN($H$148)-FIND("|",$H$148))=RIGHT(CP148,LEN(CP148)-FIND("|",CP148)))*($D$27+$D$26))+SUM(($D$148=LEFT(CP148,FIND("·",CP148)-1))*(LEFT(($E$148),1)=MID(CP148,FIND("|",CP148)-1,1))*(RIGHT(($E$148),LEN($E$148)-FIND("|",$E$148))=RIGHT(CP148,LEN(CP148)-FIND("|",CP148))))*($D$27+$D$26)+SUM((($G$148)=LEFT(CP148,FIND("·",CP148)-1))*(LEFT(($H$148),1)=MID(CP148,FIND("|",CP148)-1,1))*(RIGHT(($H$148),LEN($H$148)-FIND("|",$H$148))&lt;&gt;RIGHT(CP148,LEN(CP148)-FIND("|",CP148))))*$D$26+SUM(($D$148=LEFT(CP148,FIND("·",CP148)-1))*(LEFT(($E$148),1)=MID(CP148,FIND("|",CP148)-1,1))*(RIGHT(($E$148),LEN($E$148)-FIND("|",$E$148))&lt;&gt;RIGHT(CP148,LEN(CP148)-FIND("|",CP148))))*($D$26)+SUMIFS($D$25,$H$148,"&lt;&gt;0|-",$G148,LEFT(CP148,FIND("·",CP148)-1)),0)</f>
        <v>0</v>
      </c>
      <c r="CR148" s="74"/>
      <c r="CS148" s="141"/>
      <c r="CT148" s="133">
        <f t="array" ref="CT148">IFERROR(SUM(($G$148=LEFT(CS148,FIND("·",CS148)-1))*(LEFT(($H$148),1)=MID(CS148,FIND("|",CS148)-1,1))*(RIGHT(($H$148),LEN($H$148)-FIND("|",$H$148))=RIGHT(CS148,LEN(CS148)-FIND("|",CS148)))*($D$27+$D$26))+SUM(($D$148=LEFT(CS148,FIND("·",CS148)-1))*(LEFT(($E$148),1)=MID(CS148,FIND("|",CS148)-1,1))*(RIGHT(($E$148),LEN($E$148)-FIND("|",$E$148))=RIGHT(CS148,LEN(CS148)-FIND("|",CS148))))*($D$27+$D$26)+SUM((($G$148)=LEFT(CS148,FIND("·",CS148)-1))*(LEFT(($H$148),1)=MID(CS148,FIND("|",CS148)-1,1))*(RIGHT(($H$148),LEN($H$148)-FIND("|",$H$148))&lt;&gt;RIGHT(CS148,LEN(CS148)-FIND("|",CS148))))*$D$26+SUM(($D$148=LEFT(CS148,FIND("·",CS148)-1))*(LEFT(($E$148),1)=MID(CS148,FIND("|",CS148)-1,1))*(RIGHT(($E$148),LEN($E$148)-FIND("|",$E$148))&lt;&gt;RIGHT(CS148,LEN(CS148)-FIND("|",CS148))))*($D$26)+SUMIFS($D$25,$H$148,"&lt;&gt;0|-",$G148,LEFT(CS148,FIND("·",CS148)-1)),0)</f>
        <v>0</v>
      </c>
      <c r="CU148" s="74"/>
      <c r="CV148" s="141"/>
      <c r="CW148" s="133">
        <f t="array" ref="CW148">IFERROR(SUM(($G$148=LEFT(CV148,FIND("·",CV148)-1))*(LEFT(($H$148),1)=MID(CV148,FIND("|",CV148)-1,1))*(RIGHT(($H$148),LEN($H$148)-FIND("|",$H$148))=RIGHT(CV148,LEN(CV148)-FIND("|",CV148)))*($D$27+$D$26))+SUM(($D$148=LEFT(CV148,FIND("·",CV148)-1))*(LEFT(($E$148),1)=MID(CV148,FIND("|",CV148)-1,1))*(RIGHT(($E$148),LEN($E$148)-FIND("|",$E$148))=RIGHT(CV148,LEN(CV148)-FIND("|",CV148))))*($D$27+$D$26)+SUM((($G$148)=LEFT(CV148,FIND("·",CV148)-1))*(LEFT(($H$148),1)=MID(CV148,FIND("|",CV148)-1,1))*(RIGHT(($H$148),LEN($H$148)-FIND("|",$H$148))&lt;&gt;RIGHT(CV148,LEN(CV148)-FIND("|",CV148))))*$D$26+SUM(($D$148=LEFT(CV148,FIND("·",CV148)-1))*(LEFT(($E$148),1)=MID(CV148,FIND("|",CV148)-1,1))*(RIGHT(($E$148),LEN($E$148)-FIND("|",$E$148))&lt;&gt;RIGHT(CV148,LEN(CV148)-FIND("|",CV148))))*($D$26)+SUMIFS($D$25,$H$148,"&lt;&gt;0|-",$G148,LEFT(CV148,FIND("·",CV148)-1)),0)</f>
        <v>0</v>
      </c>
      <c r="CX148" s="74"/>
      <c r="CY148" s="141"/>
      <c r="CZ148" s="133">
        <f t="array" ref="CZ148">IFERROR(SUM(($G$148=LEFT(CY148,FIND("·",CY148)-1))*(LEFT(($H$148),1)=MID(CY148,FIND("|",CY148)-1,1))*(RIGHT(($H$148),LEN($H$148)-FIND("|",$H$148))=RIGHT(CY148,LEN(CY148)-FIND("|",CY148)))*($D$27+$D$26))+SUM(($D$148=LEFT(CY148,FIND("·",CY148)-1))*(LEFT(($E$148),1)=MID(CY148,FIND("|",CY148)-1,1))*(RIGHT(($E$148),LEN($E$148)-FIND("|",$E$148))=RIGHT(CY148,LEN(CY148)-FIND("|",CY148))))*($D$27+$D$26)+SUM((($G$148)=LEFT(CY148,FIND("·",CY148)-1))*(LEFT(($H$148),1)=MID(CY148,FIND("|",CY148)-1,1))*(RIGHT(($H$148),LEN($H$148)-FIND("|",$H$148))&lt;&gt;RIGHT(CY148,LEN(CY148)-FIND("|",CY148))))*$D$26+SUM(($D$148=LEFT(CY148,FIND("·",CY148)-1))*(LEFT(($E$148),1)=MID(CY148,FIND("|",CY148)-1,1))*(RIGHT(($E$148),LEN($E$148)-FIND("|",$E$148))&lt;&gt;RIGHT(CY148,LEN(CY148)-FIND("|",CY148))))*($D$26)+SUMIFS($D$25,$H$148,"&lt;&gt;0|-",$G148,LEFT(CY148,FIND("·",CY148)-1)),0)</f>
        <v>0</v>
      </c>
      <c r="DA148" s="74"/>
      <c r="DB148" s="141"/>
      <c r="DC148" s="133">
        <f t="array" ref="DC148">IFERROR(SUM(($G$148=LEFT(DB148,FIND("·",DB148)-1))*(LEFT(($H$148),1)=MID(DB148,FIND("|",DB148)-1,1))*(RIGHT(($H$148),LEN($H$148)-FIND("|",$H$148))=RIGHT(DB148,LEN(DB148)-FIND("|",DB148)))*($D$27+$D$26))+SUM(($D$148=LEFT(DB148,FIND("·",DB148)-1))*(LEFT(($E$148),1)=MID(DB148,FIND("|",DB148)-1,1))*(RIGHT(($E$148),LEN($E$148)-FIND("|",$E$148))=RIGHT(DB148,LEN(DB148)-FIND("|",DB148))))*($D$27+$D$26)+SUM((($G$148)=LEFT(DB148,FIND("·",DB148)-1))*(LEFT(($H$148),1)=MID(DB148,FIND("|",DB148)-1,1))*(RIGHT(($H$148),LEN($H$148)-FIND("|",$H$148))&lt;&gt;RIGHT(DB148,LEN(DB148)-FIND("|",DB148))))*$D$26+SUM(($D$148=LEFT(DB148,FIND("·",DB148)-1))*(LEFT(($E$148),1)=MID(DB148,FIND("|",DB148)-1,1))*(RIGHT(($E$148),LEN($E$148)-FIND("|",$E$148))&lt;&gt;RIGHT(DB148,LEN(DB148)-FIND("|",DB148))))*($D$26)+SUMIFS($D$25,$H$148,"&lt;&gt;0|-",$G148,LEFT(DB148,FIND("·",DB148)-1)),0)</f>
        <v>0</v>
      </c>
      <c r="DD148" s="74"/>
      <c r="DE148" s="141"/>
      <c r="DF148" s="133">
        <f t="array" ref="DF148">IFERROR(SUM(($G$148=LEFT(DE148,FIND("·",DE148)-1))*(LEFT(($H$148),1)=MID(DE148,FIND("|",DE148)-1,1))*(RIGHT(($H$148),LEN($H$148)-FIND("|",$H$148))=RIGHT(DE148,LEN(DE148)-FIND("|",DE148)))*($D$27+$D$26))+SUM(($D$148=LEFT(DE148,FIND("·",DE148)-1))*(LEFT(($E$148),1)=MID(DE148,FIND("|",DE148)-1,1))*(RIGHT(($E$148),LEN($E$148)-FIND("|",$E$148))=RIGHT(DE148,LEN(DE148)-FIND("|",DE148))))*($D$27+$D$26)+SUM((($G$148)=LEFT(DE148,FIND("·",DE148)-1))*(LEFT(($H$148),1)=MID(DE148,FIND("|",DE148)-1,1))*(RIGHT(($H$148),LEN($H$148)-FIND("|",$H$148))&lt;&gt;RIGHT(DE148,LEN(DE148)-FIND("|",DE148))))*$D$26+SUM(($D$148=LEFT(DE148,FIND("·",DE148)-1))*(LEFT(($E$148),1)=MID(DE148,FIND("|",DE148)-1,1))*(RIGHT(($E$148),LEN($E$148)-FIND("|",$E$148))&lt;&gt;RIGHT(DE148,LEN(DE148)-FIND("|",DE148))))*($D$26)+SUMIFS($D$25,$H$148,"&lt;&gt;0|-",$G148,LEFT(DE148,FIND("·",DE148)-1)),0)</f>
        <v>0</v>
      </c>
      <c r="DG148" s="74"/>
      <c r="DH148" s="141"/>
      <c r="DI148" s="133">
        <f t="array" ref="DI148">IFERROR(SUM(($G$148=LEFT(DH148,FIND("·",DH148)-1))*(LEFT(($H$148),1)=MID(DH148,FIND("|",DH148)-1,1))*(RIGHT(($H$148),LEN($H$148)-FIND("|",$H$148))=RIGHT(DH148,LEN(DH148)-FIND("|",DH148)))*($D$27+$D$26))+SUM(($D$148=LEFT(DH148,FIND("·",DH148)-1))*(LEFT(($E$148),1)=MID(DH148,FIND("|",DH148)-1,1))*(RIGHT(($E$148),LEN($E$148)-FIND("|",$E$148))=RIGHT(DH148,LEN(DH148)-FIND("|",DH148))))*($D$27+$D$26)+SUM((($G$148)=LEFT(DH148,FIND("·",DH148)-1))*(LEFT(($H$148),1)=MID(DH148,FIND("|",DH148)-1,1))*(RIGHT(($H$148),LEN($H$148)-FIND("|",$H$148))&lt;&gt;RIGHT(DH148,LEN(DH148)-FIND("|",DH148))))*$D$26+SUM(($D$148=LEFT(DH148,FIND("·",DH148)-1))*(LEFT(($E$148),1)=MID(DH148,FIND("|",DH148)-1,1))*(RIGHT(($E$148),LEN($E$148)-FIND("|",$E$148))&lt;&gt;RIGHT(DH148,LEN(DH148)-FIND("|",DH148))))*($D$26)+SUMIFS($D$25,$H$148,"&lt;&gt;0|-",$G148,LEFT(DH148,FIND("·",DH148)-1)),0)</f>
        <v>0</v>
      </c>
      <c r="DJ148" s="74"/>
      <c r="DK148" s="141"/>
      <c r="DL148" s="133">
        <f t="array" ref="DL148">IFERROR(SUM(($G$148=LEFT(DK148,FIND("·",DK148)-1))*(LEFT(($H$148),1)=MID(DK148,FIND("|",DK148)-1,1))*(RIGHT(($H$148),LEN($H$148)-FIND("|",$H$148))=RIGHT(DK148,LEN(DK148)-FIND("|",DK148)))*($D$27+$D$26))+SUM(($D$148=LEFT(DK148,FIND("·",DK148)-1))*(LEFT(($E$148),1)=MID(DK148,FIND("|",DK148)-1,1))*(RIGHT(($E$148),LEN($E$148)-FIND("|",$E$148))=RIGHT(DK148,LEN(DK148)-FIND("|",DK148))))*($D$27+$D$26)+SUM((($G$148)=LEFT(DK148,FIND("·",DK148)-1))*(LEFT(($H$148),1)=MID(DK148,FIND("|",DK148)-1,1))*(RIGHT(($H$148),LEN($H$148)-FIND("|",$H$148))&lt;&gt;RIGHT(DK148,LEN(DK148)-FIND("|",DK148))))*$D$26+SUM(($D$148=LEFT(DK148,FIND("·",DK148)-1))*(LEFT(($E$148),1)=MID(DK148,FIND("|",DK148)-1,1))*(RIGHT(($E$148),LEN($E$148)-FIND("|",$E$148))&lt;&gt;RIGHT(DK148,LEN(DK148)-FIND("|",DK148))))*($D$26)+SUMIFS($D$25,$H$148,"&lt;&gt;0|-",$G148,LEFT(DK148,FIND("·",DK148)-1)),0)</f>
        <v>0</v>
      </c>
      <c r="DM148" s="74"/>
      <c r="DN148" s="141"/>
      <c r="DO148" s="133">
        <f t="array" ref="DO148">IFERROR(SUM(($G$148=LEFT(DN148,FIND("·",DN148)-1))*(LEFT(($H$148),1)=MID(DN148,FIND("|",DN148)-1,1))*(RIGHT(($H$148),LEN($H$148)-FIND("|",$H$148))=RIGHT(DN148,LEN(DN148)-FIND("|",DN148)))*($D$27+$D$26))+SUM(($D$148=LEFT(DN148,FIND("·",DN148)-1))*(LEFT(($E$148),1)=MID(DN148,FIND("|",DN148)-1,1))*(RIGHT(($E$148),LEN($E$148)-FIND("|",$E$148))=RIGHT(DN148,LEN(DN148)-FIND("|",DN148))))*($D$27+$D$26)+SUM((($G$148)=LEFT(DN148,FIND("·",DN148)-1))*(LEFT(($H$148),1)=MID(DN148,FIND("|",DN148)-1,1))*(RIGHT(($H$148),LEN($H$148)-FIND("|",$H$148))&lt;&gt;RIGHT(DN148,LEN(DN148)-FIND("|",DN148))))*$D$26+SUM(($D$148=LEFT(DN148,FIND("·",DN148)-1))*(LEFT(($E$148),1)=MID(DN148,FIND("|",DN148)-1,1))*(RIGHT(($E$148),LEN($E$148)-FIND("|",$E$148))&lt;&gt;RIGHT(DN148,LEN(DN148)-FIND("|",DN148))))*($D$26)+SUMIFS($D$25,$H$148,"&lt;&gt;0|-",$G148,LEFT(DN148,FIND("·",DN148)-1)),0)</f>
        <v>0</v>
      </c>
      <c r="DP148" s="74"/>
      <c r="DQ148" s="141"/>
      <c r="DR148" s="133">
        <f t="array" ref="DR148">IFERROR(SUM(($G$148=LEFT(DQ148,FIND("·",DQ148)-1))*(LEFT(($H$148),1)=MID(DQ148,FIND("|",DQ148)-1,1))*(RIGHT(($H$148),LEN($H$148)-FIND("|",$H$148))=RIGHT(DQ148,LEN(DQ148)-FIND("|",DQ148)))*($D$27+$D$26))+SUM(($D$148=LEFT(DQ148,FIND("·",DQ148)-1))*(LEFT(($E$148),1)=MID(DQ148,FIND("|",DQ148)-1,1))*(RIGHT(($E$148),LEN($E$148)-FIND("|",$E$148))=RIGHT(DQ148,LEN(DQ148)-FIND("|",DQ148))))*($D$27+$D$26)+SUM((($G$148)=LEFT(DQ148,FIND("·",DQ148)-1))*(LEFT(($H$148),1)=MID(DQ148,FIND("|",DQ148)-1,1))*(RIGHT(($H$148),LEN($H$148)-FIND("|",$H$148))&lt;&gt;RIGHT(DQ148,LEN(DQ148)-FIND("|",DQ148))))*$D$26+SUM(($D$148=LEFT(DQ148,FIND("·",DQ148)-1))*(LEFT(($E$148),1)=MID(DQ148,FIND("|",DQ148)-1,1))*(RIGHT(($E$148),LEN($E$148)-FIND("|",$E$148))&lt;&gt;RIGHT(DQ148,LEN(DQ148)-FIND("|",DQ148))))*($D$26)+SUMIFS($D$25,$H$148,"&lt;&gt;0|-",$G148,LEFT(DQ148,FIND("·",DQ148)-1)),0)</f>
        <v>0</v>
      </c>
      <c r="DS148" s="74"/>
      <c r="DT148" s="141"/>
      <c r="DU148" s="133">
        <f t="array" ref="DU148">IFERROR(SUM(($G$148=LEFT(DT148,FIND("·",DT148)-1))*(LEFT(($H$148),1)=MID(DT148,FIND("|",DT148)-1,1))*(RIGHT(($H$148),LEN($H$148)-FIND("|",$H$148))=RIGHT(DT148,LEN(DT148)-FIND("|",DT148)))*($D$27+$D$26))+SUM(($D$148=LEFT(DT148,FIND("·",DT148)-1))*(LEFT(($E$148),1)=MID(DT148,FIND("|",DT148)-1,1))*(RIGHT(($E$148),LEN($E$148)-FIND("|",$E$148))=RIGHT(DT148,LEN(DT148)-FIND("|",DT148))))*($D$27+$D$26)+SUM((($G$148)=LEFT(DT148,FIND("·",DT148)-1))*(LEFT(($H$148),1)=MID(DT148,FIND("|",DT148)-1,1))*(RIGHT(($H$148),LEN($H$148)-FIND("|",$H$148))&lt;&gt;RIGHT(DT148,LEN(DT148)-FIND("|",DT148))))*$D$26+SUM(($D$148=LEFT(DT148,FIND("·",DT148)-1))*(LEFT(($E$148),1)=MID(DT148,FIND("|",DT148)-1,1))*(RIGHT(($E$148),LEN($E$148)-FIND("|",$E$148))&lt;&gt;RIGHT(DT148,LEN(DT148)-FIND("|",DT148))))*($D$26)+SUMIFS($D$25,$H$148,"&lt;&gt;0|-",$G148,LEFT(DT148,FIND("·",DT148)-1)),0)</f>
        <v>0</v>
      </c>
      <c r="DV148" s="74"/>
      <c r="DW148" s="141"/>
      <c r="DX148" s="133">
        <f t="array" ref="DX148">IFERROR(SUM(($G$148=LEFT(DW148,FIND("·",DW148)-1))*(LEFT(($H$148),1)=MID(DW148,FIND("|",DW148)-1,1))*(RIGHT(($H$148),LEN($H$148)-FIND("|",$H$148))=RIGHT(DW148,LEN(DW148)-FIND("|",DW148)))*($D$27+$D$26))+SUM(($D$148=LEFT(DW148,FIND("·",DW148)-1))*(LEFT(($E$148),1)=MID(DW148,FIND("|",DW148)-1,1))*(RIGHT(($E$148),LEN($E$148)-FIND("|",$E$148))=RIGHT(DW148,LEN(DW148)-FIND("|",DW148))))*($D$27+$D$26)+SUM((($G$148)=LEFT(DW148,FIND("·",DW148)-1))*(LEFT(($H$148),1)=MID(DW148,FIND("|",DW148)-1,1))*(RIGHT(($H$148),LEN($H$148)-FIND("|",$H$148))&lt;&gt;RIGHT(DW148,LEN(DW148)-FIND("|",DW148))))*$D$26+SUM(($D$148=LEFT(DW148,FIND("·",DW148)-1))*(LEFT(($E$148),1)=MID(DW148,FIND("|",DW148)-1,1))*(RIGHT(($E$148),LEN($E$148)-FIND("|",$E$148))&lt;&gt;RIGHT(DW148,LEN(DW148)-FIND("|",DW148))))*($D$26)+SUMIFS($D$25,$H$148,"&lt;&gt;0|-",$G148,LEFT(DW148,FIND("·",DW148)-1)),0)</f>
        <v>0</v>
      </c>
      <c r="DY148" s="74"/>
      <c r="DZ148" s="141"/>
      <c r="EA148" s="133">
        <f t="array" ref="EA148">IFERROR(SUM(($G$148=LEFT(DZ148,FIND("·",DZ148)-1))*(LEFT(($H$148),1)=MID(DZ148,FIND("|",DZ148)-1,1))*(RIGHT(($H$148),LEN($H$148)-FIND("|",$H$148))=RIGHT(DZ148,LEN(DZ148)-FIND("|",DZ148)))*($D$27+$D$26))+SUM(($D$148=LEFT(DZ148,FIND("·",DZ148)-1))*(LEFT(($E$148),1)=MID(DZ148,FIND("|",DZ148)-1,1))*(RIGHT(($E$148),LEN($E$148)-FIND("|",$E$148))=RIGHT(DZ148,LEN(DZ148)-FIND("|",DZ148))))*($D$27+$D$26)+SUM((($G$148)=LEFT(DZ148,FIND("·",DZ148)-1))*(LEFT(($H$148),1)=MID(DZ148,FIND("|",DZ148)-1,1))*(RIGHT(($H$148),LEN($H$148)-FIND("|",$H$148))&lt;&gt;RIGHT(DZ148,LEN(DZ148)-FIND("|",DZ148))))*$D$26+SUM(($D$148=LEFT(DZ148,FIND("·",DZ148)-1))*(LEFT(($E$148),1)=MID(DZ148,FIND("|",DZ148)-1,1))*(RIGHT(($E$148),LEN($E$148)-FIND("|",$E$148))&lt;&gt;RIGHT(DZ148,LEN(DZ148)-FIND("|",DZ148))))*($D$26)+SUMIFS($D$25,$H$148,"&lt;&gt;0|-",$G148,LEFT(DZ148,FIND("·",DZ148)-1)),0)</f>
        <v>0</v>
      </c>
      <c r="EB148" s="74"/>
      <c r="EC148" s="141"/>
      <c r="ED148" s="133">
        <f t="array" ref="ED148">IFERROR(SUM(($G$148=LEFT(EC148,FIND("·",EC148)-1))*(LEFT(($H$148),1)=MID(EC148,FIND("|",EC148)-1,1))*(RIGHT(($H$148),LEN($H$148)-FIND("|",$H$148))=RIGHT(EC148,LEN(EC148)-FIND("|",EC148)))*($D$27+$D$26))+SUM(($D$148=LEFT(EC148,FIND("·",EC148)-1))*(LEFT(($E$148),1)=MID(EC148,FIND("|",EC148)-1,1))*(RIGHT(($E$148),LEN($E$148)-FIND("|",$E$148))=RIGHT(EC148,LEN(EC148)-FIND("|",EC148))))*($D$27+$D$26)+SUM((($G$148)=LEFT(EC148,FIND("·",EC148)-1))*(LEFT(($H$148),1)=MID(EC148,FIND("|",EC148)-1,1))*(RIGHT(($H$148),LEN($H$148)-FIND("|",$H$148))&lt;&gt;RIGHT(EC148,LEN(EC148)-FIND("|",EC148))))*$D$26+SUM(($D$148=LEFT(EC148,FIND("·",EC148)-1))*(LEFT(($E$148),1)=MID(EC148,FIND("|",EC148)-1,1))*(RIGHT(($E$148),LEN($E$148)-FIND("|",$E$148))&lt;&gt;RIGHT(EC148,LEN(EC148)-FIND("|",EC148))))*($D$26)+SUMIFS($D$25,$H$148,"&lt;&gt;0|-",$G148,LEFT(EC148,FIND("·",EC148)-1)),0)</f>
        <v>0</v>
      </c>
      <c r="EE148" s="74"/>
      <c r="EF148" s="141"/>
      <c r="EG148" s="133">
        <f t="array" ref="EG148">IFERROR(SUM(($G$148=LEFT(EF148,FIND("·",EF148)-1))*(LEFT(($H$148),1)=MID(EF148,FIND("|",EF148)-1,1))*(RIGHT(($H$148),LEN($H$148)-FIND("|",$H$148))=RIGHT(EF148,LEN(EF148)-FIND("|",EF148)))*($D$27+$D$26))+SUM(($D$148=LEFT(EF148,FIND("·",EF148)-1))*(LEFT(($E$148),1)=MID(EF148,FIND("|",EF148)-1,1))*(RIGHT(($E$148),LEN($E$148)-FIND("|",$E$148))=RIGHT(EF148,LEN(EF148)-FIND("|",EF148))))*($D$27+$D$26)+SUM((($G$148)=LEFT(EF148,FIND("·",EF148)-1))*(LEFT(($H$148),1)=MID(EF148,FIND("|",EF148)-1,1))*(RIGHT(($H$148),LEN($H$148)-FIND("|",$H$148))&lt;&gt;RIGHT(EF148,LEN(EF148)-FIND("|",EF148))))*$D$26+SUM(($D$148=LEFT(EF148,FIND("·",EF148)-1))*(LEFT(($E$148),1)=MID(EF148,FIND("|",EF148)-1,1))*(RIGHT(($E$148),LEN($E$148)-FIND("|",$E$148))&lt;&gt;RIGHT(EF148,LEN(EF148)-FIND("|",EF148))))*($D$26)+SUMIFS($D$25,$H$148,"&lt;&gt;0|-",$G148,LEFT(EF148,FIND("·",EF148)-1)),0)</f>
        <v>0</v>
      </c>
      <c r="EH148" s="74"/>
      <c r="EI148" s="141"/>
      <c r="EJ148" s="133">
        <f t="array" ref="EJ148">IFERROR(SUM(($G$148=LEFT(EI148,FIND("·",EI148)-1))*(LEFT(($H$148),1)=MID(EI148,FIND("|",EI148)-1,1))*(RIGHT(($H$148),LEN($H$148)-FIND("|",$H$148))=RIGHT(EI148,LEN(EI148)-FIND("|",EI148)))*($D$27+$D$26))+SUM(($D$148=LEFT(EI148,FIND("·",EI148)-1))*(LEFT(($E$148),1)=MID(EI148,FIND("|",EI148)-1,1))*(RIGHT(($E$148),LEN($E$148)-FIND("|",$E$148))=RIGHT(EI148,LEN(EI148)-FIND("|",EI148))))*($D$27+$D$26)+SUM((($G$148)=LEFT(EI148,FIND("·",EI148)-1))*(LEFT(($H$148),1)=MID(EI148,FIND("|",EI148)-1,1))*(RIGHT(($H$148),LEN($H$148)-FIND("|",$H$148))&lt;&gt;RIGHT(EI148,LEN(EI148)-FIND("|",EI148))))*$D$26+SUM(($D$148=LEFT(EI148,FIND("·",EI148)-1))*(LEFT(($E$148),1)=MID(EI148,FIND("|",EI148)-1,1))*(RIGHT(($E$148),LEN($E$148)-FIND("|",$E$148))&lt;&gt;RIGHT(EI148,LEN(EI148)-FIND("|",EI148))))*($D$26)+SUMIFS($D$25,$H$148,"&lt;&gt;0|-",$G148,LEFT(EI148,FIND("·",EI148)-1)),0)</f>
        <v>0</v>
      </c>
      <c r="EK148" s="74"/>
      <c r="EL148" s="141"/>
      <c r="EM148" s="133">
        <f t="array" ref="EM148">IFERROR(SUM(($G$148=LEFT(EL148,FIND("·",EL148)-1))*(LEFT(($H$148),1)=MID(EL148,FIND("|",EL148)-1,1))*(RIGHT(($H$148),LEN($H$148)-FIND("|",$H$148))=RIGHT(EL148,LEN(EL148)-FIND("|",EL148)))*($D$27+$D$26))+SUM(($D$148=LEFT(EL148,FIND("·",EL148)-1))*(LEFT(($E$148),1)=MID(EL148,FIND("|",EL148)-1,1))*(RIGHT(($E$148),LEN($E$148)-FIND("|",$E$148))=RIGHT(EL148,LEN(EL148)-FIND("|",EL148))))*($D$27+$D$26)+SUM((($G$148)=LEFT(EL148,FIND("·",EL148)-1))*(LEFT(($H$148),1)=MID(EL148,FIND("|",EL148)-1,1))*(RIGHT(($H$148),LEN($H$148)-FIND("|",$H$148))&lt;&gt;RIGHT(EL148,LEN(EL148)-FIND("|",EL148))))*$D$26+SUM(($D$148=LEFT(EL148,FIND("·",EL148)-1))*(LEFT(($E$148),1)=MID(EL148,FIND("|",EL148)-1,1))*(RIGHT(($E$148),LEN($E$148)-FIND("|",$E$148))&lt;&gt;RIGHT(EL148,LEN(EL148)-FIND("|",EL148))))*($D$26)+SUMIFS($D$25,$H$148,"&lt;&gt;0|-",$G148,LEFT(EL148,FIND("·",EL148)-1)),0)</f>
        <v>0</v>
      </c>
      <c r="EN148" s="74"/>
      <c r="EO148" s="141"/>
      <c r="EP148" s="133">
        <f t="array" ref="EP148">IFERROR(SUM(($G$148=LEFT(EO148,FIND("·",EO148)-1))*(LEFT(($H$148),1)=MID(EO148,FIND("|",EO148)-1,1))*(RIGHT(($H$148),LEN($H$148)-FIND("|",$H$148))=RIGHT(EO148,LEN(EO148)-FIND("|",EO148)))*($D$27+$D$26))+SUM(($D$148=LEFT(EO148,FIND("·",EO148)-1))*(LEFT(($E$148),1)=MID(EO148,FIND("|",EO148)-1,1))*(RIGHT(($E$148),LEN($E$148)-FIND("|",$E$148))=RIGHT(EO148,LEN(EO148)-FIND("|",EO148))))*($D$27+$D$26)+SUM((($G$148)=LEFT(EO148,FIND("·",EO148)-1))*(LEFT(($H$148),1)=MID(EO148,FIND("|",EO148)-1,1))*(RIGHT(($H$148),LEN($H$148)-FIND("|",$H$148))&lt;&gt;RIGHT(EO148,LEN(EO148)-FIND("|",EO148))))*$D$26+SUM(($D$148=LEFT(EO148,FIND("·",EO148)-1))*(LEFT(($E$148),1)=MID(EO148,FIND("|",EO148)-1,1))*(RIGHT(($E$148),LEN($E$148)-FIND("|",$E$148))&lt;&gt;RIGHT(EO148,LEN(EO148)-FIND("|",EO148))))*($D$26)+SUMIFS($D$25,$H$148,"&lt;&gt;0|-",$G148,LEFT(EO148,FIND("·",EO148)-1)),0)</f>
        <v>0</v>
      </c>
      <c r="EQ148" s="74"/>
      <c r="ER148" s="141"/>
      <c r="ES148" s="133">
        <f t="array" ref="ES148">IFERROR(SUM(($G$148=LEFT(ER148,FIND("·",ER148)-1))*(LEFT(($H$148),1)=MID(ER148,FIND("|",ER148)-1,1))*(RIGHT(($H$148),LEN($H$148)-FIND("|",$H$148))=RIGHT(ER148,LEN(ER148)-FIND("|",ER148)))*($D$27+$D$26))+SUM(($D$148=LEFT(ER148,FIND("·",ER148)-1))*(LEFT(($E$148),1)=MID(ER148,FIND("|",ER148)-1,1))*(RIGHT(($E$148),LEN($E$148)-FIND("|",$E$148))=RIGHT(ER148,LEN(ER148)-FIND("|",ER148))))*($D$27+$D$26)+SUM((($G$148)=LEFT(ER148,FIND("·",ER148)-1))*(LEFT(($H$148),1)=MID(ER148,FIND("|",ER148)-1,1))*(RIGHT(($H$148),LEN($H$148)-FIND("|",$H$148))&lt;&gt;RIGHT(ER148,LEN(ER148)-FIND("|",ER148))))*$D$26+SUM(($D$148=LEFT(ER148,FIND("·",ER148)-1))*(LEFT(($E$148),1)=MID(ER148,FIND("|",ER148)-1,1))*(RIGHT(($E$148),LEN($E$148)-FIND("|",$E$148))&lt;&gt;RIGHT(ER148,LEN(ER148)-FIND("|",ER148))))*($D$26)+SUMIFS($D$25,$H$148,"&lt;&gt;0|-",$G148,LEFT(ER148,FIND("·",ER148)-1)),0)</f>
        <v>0</v>
      </c>
      <c r="ET148" s="74"/>
      <c r="EU148" s="141"/>
      <c r="EV148" s="133">
        <f t="array" ref="EV148">IFERROR(SUM(($G$148=LEFT(EU148,FIND("·",EU148)-1))*(LEFT(($H$148),1)=MID(EU148,FIND("|",EU148)-1,1))*(RIGHT(($H$148),LEN($H$148)-FIND("|",$H$148))=RIGHT(EU148,LEN(EU148)-FIND("|",EU148)))*($D$27+$D$26))+SUM(($D$148=LEFT(EU148,FIND("·",EU148)-1))*(LEFT(($E$148),1)=MID(EU148,FIND("|",EU148)-1,1))*(RIGHT(($E$148),LEN($E$148)-FIND("|",$E$148))=RIGHT(EU148,LEN(EU148)-FIND("|",EU148))))*($D$27+$D$26)+SUM((($G$148)=LEFT(EU148,FIND("·",EU148)-1))*(LEFT(($H$148),1)=MID(EU148,FIND("|",EU148)-1,1))*(RIGHT(($H$148),LEN($H$148)-FIND("|",$H$148))&lt;&gt;RIGHT(EU148,LEN(EU148)-FIND("|",EU148))))*$D$26+SUM(($D$148=LEFT(EU148,FIND("·",EU148)-1))*(LEFT(($E$148),1)=MID(EU148,FIND("|",EU148)-1,1))*(RIGHT(($E$148),LEN($E$148)-FIND("|",$E$148))&lt;&gt;RIGHT(EU148,LEN(EU148)-FIND("|",EU148))))*($D$26)+SUMIFS($D$25,$H$148,"&lt;&gt;0|-",$G148,LEFT(EU148,FIND("·",EU148)-1)),0)</f>
        <v>0</v>
      </c>
      <c r="EW148" s="74"/>
      <c r="EX148" s="141"/>
      <c r="EY148" s="133">
        <f t="array" ref="EY148">IFERROR(SUM(($G$148=LEFT(EX148,FIND("·",EX148)-1))*(LEFT(($H$148),1)=MID(EX148,FIND("|",EX148)-1,1))*(RIGHT(($H$148),LEN($H$148)-FIND("|",$H$148))=RIGHT(EX148,LEN(EX148)-FIND("|",EX148)))*($D$27+$D$26))+SUM(($D$148=LEFT(EX148,FIND("·",EX148)-1))*(LEFT(($E$148),1)=MID(EX148,FIND("|",EX148)-1,1))*(RIGHT(($E$148),LEN($E$148)-FIND("|",$E$148))=RIGHT(EX148,LEN(EX148)-FIND("|",EX148))))*($D$27+$D$26)+SUM((($G$148)=LEFT(EX148,FIND("·",EX148)-1))*(LEFT(($H$148),1)=MID(EX148,FIND("|",EX148)-1,1))*(RIGHT(($H$148),LEN($H$148)-FIND("|",$H$148))&lt;&gt;RIGHT(EX148,LEN(EX148)-FIND("|",EX148))))*$D$26+SUM(($D$148=LEFT(EX148,FIND("·",EX148)-1))*(LEFT(($E$148),1)=MID(EX148,FIND("|",EX148)-1,1))*(RIGHT(($E$148),LEN($E$148)-FIND("|",$E$148))&lt;&gt;RIGHT(EX148,LEN(EX148)-FIND("|",EX148))))*($D$26)+SUMIFS($D$25,$H$148,"&lt;&gt;0|-",$G148,LEFT(EX148,FIND("·",EX148)-1)),0)</f>
        <v>0</v>
      </c>
      <c r="EZ148" s="74"/>
      <c r="FA148" s="141"/>
      <c r="FB148" s="133">
        <f t="array" ref="FB148">IFERROR(SUM(($G$148=LEFT(FA148,FIND("·",FA148)-1))*(LEFT(($H$148),1)=MID(FA148,FIND("|",FA148)-1,1))*(RIGHT(($H$148),LEN($H$148)-FIND("|",$H$148))=RIGHT(FA148,LEN(FA148)-FIND("|",FA148)))*($D$27+$D$26))+SUM(($D$148=LEFT(FA148,FIND("·",FA148)-1))*(LEFT(($E$148),1)=MID(FA148,FIND("|",FA148)-1,1))*(RIGHT(($E$148),LEN($E$148)-FIND("|",$E$148))=RIGHT(FA148,LEN(FA148)-FIND("|",FA148))))*($D$27+$D$26)+SUM((($G$148)=LEFT(FA148,FIND("·",FA148)-1))*(LEFT(($H$148),1)=MID(FA148,FIND("|",FA148)-1,1))*(RIGHT(($H$148),LEN($H$148)-FIND("|",$H$148))&lt;&gt;RIGHT(FA148,LEN(FA148)-FIND("|",FA148))))*$D$26+SUM(($D$148=LEFT(FA148,FIND("·",FA148)-1))*(LEFT(($E$148),1)=MID(FA148,FIND("|",FA148)-1,1))*(RIGHT(($E$148),LEN($E$148)-FIND("|",$E$148))&lt;&gt;RIGHT(FA148,LEN(FA148)-FIND("|",FA148))))*($D$26)+SUMIFS($D$25,$H$148,"&lt;&gt;0|-",$G148,LEFT(FA148,FIND("·",FA148)-1)),0)</f>
        <v>0</v>
      </c>
      <c r="FC148" s="74"/>
    </row>
    <row r="149" spans="4:159" s="73" customFormat="1" ht="15" customHeight="1" x14ac:dyDescent="0.3">
      <c r="D149" s="75"/>
      <c r="E149" s="75"/>
      <c r="J149" s="142"/>
      <c r="M149" s="141"/>
      <c r="N149" s="133"/>
      <c r="O149" s="135"/>
      <c r="P149" s="141"/>
      <c r="Q149" s="133"/>
      <c r="R149" s="135"/>
      <c r="S149" s="141"/>
      <c r="T149" s="133"/>
      <c r="U149" s="135"/>
      <c r="V149" s="141"/>
      <c r="W149" s="133"/>
      <c r="X149" s="135"/>
      <c r="Y149" s="141"/>
      <c r="Z149" s="133"/>
      <c r="AA149" s="135"/>
      <c r="AB149" s="141"/>
      <c r="AC149" s="133"/>
      <c r="AD149" s="135"/>
      <c r="AE149" s="141"/>
      <c r="AF149" s="133"/>
      <c r="AG149" s="135"/>
      <c r="AH149" s="141"/>
      <c r="AI149" s="133"/>
      <c r="AJ149" s="135"/>
      <c r="AK149" s="141"/>
      <c r="AL149" s="133"/>
      <c r="AM149" s="135"/>
      <c r="AN149" s="141"/>
      <c r="AO149" s="133"/>
      <c r="AP149" s="135"/>
      <c r="AQ149" s="141"/>
      <c r="AR149" s="133"/>
      <c r="AS149" s="135"/>
      <c r="AT149" s="141"/>
      <c r="AU149" s="133"/>
      <c r="AV149" s="135"/>
      <c r="AW149" s="141"/>
      <c r="AX149" s="133"/>
      <c r="AY149" s="135"/>
      <c r="AZ149" s="141"/>
      <c r="BA149" s="133"/>
      <c r="BB149" s="135"/>
      <c r="BC149" s="141"/>
      <c r="BD149" s="133"/>
      <c r="BE149" s="135"/>
      <c r="BF149" s="141"/>
      <c r="BG149" s="133"/>
      <c r="BH149" s="135"/>
      <c r="BI149" s="141"/>
      <c r="BJ149" s="133"/>
      <c r="BK149" s="135"/>
      <c r="BL149" s="141"/>
      <c r="BM149" s="133"/>
      <c r="BN149" s="135"/>
      <c r="BO149" s="141"/>
      <c r="BP149" s="133"/>
      <c r="BQ149" s="135"/>
      <c r="BR149" s="141"/>
      <c r="BS149" s="133"/>
      <c r="BT149" s="135"/>
      <c r="BU149" s="141"/>
      <c r="BV149" s="133"/>
      <c r="BW149" s="135"/>
      <c r="BX149" s="141"/>
      <c r="BY149" s="133"/>
      <c r="BZ149" s="135"/>
      <c r="CA149" s="141"/>
      <c r="CB149" s="133"/>
      <c r="CC149" s="135"/>
      <c r="CD149" s="141"/>
      <c r="CE149" s="133"/>
      <c r="CF149" s="135"/>
      <c r="CG149" s="141"/>
      <c r="CH149" s="133"/>
      <c r="CI149" s="135"/>
      <c r="CJ149" s="141"/>
      <c r="CK149" s="133"/>
      <c r="CL149" s="135"/>
      <c r="CM149" s="141"/>
      <c r="CN149" s="133"/>
      <c r="CO149" s="135"/>
      <c r="CP149" s="141"/>
      <c r="CQ149" s="133"/>
      <c r="CR149" s="135"/>
      <c r="CS149" s="141"/>
      <c r="CT149" s="133"/>
      <c r="CU149" s="135"/>
      <c r="CV149" s="141"/>
      <c r="CW149" s="133"/>
      <c r="CX149" s="135"/>
      <c r="CY149" s="141"/>
      <c r="CZ149" s="133"/>
      <c r="DA149" s="135"/>
      <c r="DB149" s="141"/>
      <c r="DC149" s="133"/>
      <c r="DD149" s="135"/>
      <c r="DE149" s="141"/>
      <c r="DF149" s="133"/>
      <c r="DG149" s="135"/>
      <c r="DH149" s="141"/>
      <c r="DI149" s="133"/>
      <c r="DJ149" s="135"/>
      <c r="DK149" s="141"/>
      <c r="DL149" s="133"/>
      <c r="DM149" s="135"/>
      <c r="DN149" s="141"/>
      <c r="DO149" s="133"/>
      <c r="DP149" s="135"/>
      <c r="DQ149" s="141"/>
      <c r="DR149" s="133"/>
      <c r="DS149" s="135"/>
      <c r="DT149" s="141"/>
      <c r="DU149" s="133"/>
      <c r="DV149" s="135"/>
      <c r="DW149" s="141"/>
      <c r="DX149" s="133"/>
      <c r="DY149" s="135"/>
      <c r="DZ149" s="141"/>
      <c r="EA149" s="133"/>
      <c r="EB149" s="135"/>
      <c r="EC149" s="141"/>
      <c r="ED149" s="133"/>
      <c r="EE149" s="135"/>
      <c r="EF149" s="141"/>
      <c r="EG149" s="133"/>
      <c r="EH149" s="135"/>
      <c r="EI149" s="141"/>
      <c r="EJ149" s="133"/>
      <c r="EK149" s="135"/>
      <c r="EL149" s="141"/>
      <c r="EM149" s="133"/>
      <c r="EN149" s="135"/>
      <c r="EO149" s="141"/>
      <c r="EP149" s="133"/>
      <c r="EQ149" s="135"/>
      <c r="ER149" s="141"/>
      <c r="ES149" s="133"/>
      <c r="ET149" s="135"/>
      <c r="EU149" s="141"/>
      <c r="EV149" s="133"/>
      <c r="EW149" s="135"/>
      <c r="EX149" s="141"/>
      <c r="EY149" s="133"/>
      <c r="EZ149" s="135"/>
      <c r="FA149" s="141"/>
      <c r="FB149" s="133"/>
      <c r="FC149" s="135"/>
    </row>
    <row r="150" spans="4:159" s="73" customFormat="1" ht="15.6" x14ac:dyDescent="0.3">
      <c r="D150" s="75"/>
      <c r="E150" s="75"/>
      <c r="G150" s="629" t="s">
        <v>259</v>
      </c>
      <c r="H150" s="630"/>
      <c r="J150" s="142"/>
      <c r="M150" s="141"/>
      <c r="N150" s="133"/>
      <c r="O150" s="135"/>
      <c r="P150" s="141"/>
      <c r="Q150" s="133"/>
      <c r="R150" s="135"/>
      <c r="S150" s="141"/>
      <c r="T150" s="133"/>
      <c r="U150" s="135"/>
      <c r="V150" s="141"/>
      <c r="W150" s="133"/>
      <c r="X150" s="135"/>
      <c r="Y150" s="141"/>
      <c r="Z150" s="133"/>
      <c r="AA150" s="135"/>
      <c r="AB150" s="141"/>
      <c r="AC150" s="133"/>
      <c r="AD150" s="135"/>
      <c r="AE150" s="141"/>
      <c r="AF150" s="133"/>
      <c r="AG150" s="135"/>
      <c r="AH150" s="141"/>
      <c r="AI150" s="133"/>
      <c r="AJ150" s="135"/>
      <c r="AK150" s="141"/>
      <c r="AL150" s="133"/>
      <c r="AM150" s="135"/>
      <c r="AN150" s="141"/>
      <c r="AO150" s="133"/>
      <c r="AP150" s="135"/>
      <c r="AQ150" s="141"/>
      <c r="AR150" s="133"/>
      <c r="AS150" s="135"/>
      <c r="AT150" s="141"/>
      <c r="AU150" s="133"/>
      <c r="AV150" s="135"/>
      <c r="AW150" s="141"/>
      <c r="AX150" s="133"/>
      <c r="AY150" s="135"/>
      <c r="AZ150" s="141"/>
      <c r="BA150" s="133"/>
      <c r="BB150" s="135"/>
      <c r="BC150" s="141"/>
      <c r="BD150" s="133"/>
      <c r="BE150" s="135"/>
      <c r="BF150" s="141"/>
      <c r="BG150" s="133"/>
      <c r="BH150" s="135"/>
      <c r="BI150" s="141"/>
      <c r="BJ150" s="133"/>
      <c r="BK150" s="135"/>
      <c r="BL150" s="141"/>
      <c r="BM150" s="133"/>
      <c r="BN150" s="135"/>
      <c r="BO150" s="141"/>
      <c r="BP150" s="133"/>
      <c r="BQ150" s="135"/>
      <c r="BR150" s="141"/>
      <c r="BS150" s="133"/>
      <c r="BT150" s="135"/>
      <c r="BU150" s="141"/>
      <c r="BV150" s="133"/>
      <c r="BW150" s="135"/>
      <c r="BX150" s="141"/>
      <c r="BY150" s="133"/>
      <c r="BZ150" s="135"/>
      <c r="CA150" s="141"/>
      <c r="CB150" s="133"/>
      <c r="CC150" s="135"/>
      <c r="CD150" s="141"/>
      <c r="CE150" s="133"/>
      <c r="CF150" s="135"/>
      <c r="CG150" s="141"/>
      <c r="CH150" s="133"/>
      <c r="CI150" s="135"/>
      <c r="CJ150" s="141"/>
      <c r="CK150" s="133"/>
      <c r="CL150" s="135"/>
      <c r="CM150" s="141"/>
      <c r="CN150" s="133"/>
      <c r="CO150" s="135"/>
      <c r="CP150" s="141"/>
      <c r="CQ150" s="133"/>
      <c r="CR150" s="135"/>
      <c r="CS150" s="141"/>
      <c r="CT150" s="133"/>
      <c r="CU150" s="135"/>
      <c r="CV150" s="141"/>
      <c r="CW150" s="133"/>
      <c r="CX150" s="135"/>
      <c r="CY150" s="141"/>
      <c r="CZ150" s="133"/>
      <c r="DA150" s="135"/>
      <c r="DB150" s="141"/>
      <c r="DC150" s="133"/>
      <c r="DD150" s="135"/>
      <c r="DE150" s="141"/>
      <c r="DF150" s="133"/>
      <c r="DG150" s="135"/>
      <c r="DH150" s="141"/>
      <c r="DI150" s="133"/>
      <c r="DJ150" s="135"/>
      <c r="DK150" s="141"/>
      <c r="DL150" s="133"/>
      <c r="DM150" s="135"/>
      <c r="DN150" s="141"/>
      <c r="DO150" s="133"/>
      <c r="DP150" s="135"/>
      <c r="DQ150" s="141"/>
      <c r="DR150" s="133"/>
      <c r="DS150" s="135"/>
      <c r="DT150" s="141"/>
      <c r="DU150" s="133"/>
      <c r="DV150" s="135"/>
      <c r="DW150" s="141"/>
      <c r="DX150" s="133"/>
      <c r="DY150" s="135"/>
      <c r="DZ150" s="141"/>
      <c r="EA150" s="133"/>
      <c r="EB150" s="135"/>
      <c r="EC150" s="141"/>
      <c r="ED150" s="133"/>
      <c r="EE150" s="135"/>
      <c r="EF150" s="141"/>
      <c r="EG150" s="133"/>
      <c r="EH150" s="135"/>
      <c r="EI150" s="141"/>
      <c r="EJ150" s="133"/>
      <c r="EK150" s="135"/>
      <c r="EL150" s="141"/>
      <c r="EM150" s="133"/>
      <c r="EN150" s="135"/>
      <c r="EO150" s="141"/>
      <c r="EP150" s="133"/>
      <c r="EQ150" s="135"/>
      <c r="ER150" s="141"/>
      <c r="ES150" s="133"/>
      <c r="ET150" s="135"/>
      <c r="EU150" s="141"/>
      <c r="EV150" s="133"/>
      <c r="EW150" s="135"/>
      <c r="EX150" s="141"/>
      <c r="EY150" s="133"/>
      <c r="EZ150" s="135"/>
      <c r="FA150" s="141"/>
      <c r="FB150" s="133"/>
      <c r="FC150" s="135"/>
    </row>
    <row r="151" spans="4:159" s="73" customFormat="1" x14ac:dyDescent="0.3">
      <c r="D151" s="75"/>
      <c r="E151" s="75"/>
      <c r="F151" s="604" t="s">
        <v>5</v>
      </c>
      <c r="G151" s="174" t="s">
        <v>90</v>
      </c>
      <c r="H151" s="176" t="str">
        <f>Resultados!F87</f>
        <v>W61</v>
      </c>
      <c r="J151" s="146"/>
      <c r="K151" s="145">
        <f>COUNTIF($H$151:$H$152,J151)*$D$28</f>
        <v>0</v>
      </c>
      <c r="M151" s="141"/>
      <c r="N151" s="133">
        <f>COUNTIF($H$151:$H$152,M151)*$D$28</f>
        <v>0</v>
      </c>
      <c r="O151" s="135"/>
      <c r="P151" s="141"/>
      <c r="Q151" s="133">
        <f>COUNTIF($H$151:$H$152,P151)*$D$28</f>
        <v>0</v>
      </c>
      <c r="R151" s="135"/>
      <c r="S151" s="141"/>
      <c r="T151" s="133">
        <f>COUNTIF($H$151:$H$152,S151)*$D$28</f>
        <v>0</v>
      </c>
      <c r="U151" s="135"/>
      <c r="V151" s="141"/>
      <c r="W151" s="133">
        <f>COUNTIF($H$151:$H$152,V151)*$D$28</f>
        <v>0</v>
      </c>
      <c r="X151" s="135"/>
      <c r="Y151" s="141"/>
      <c r="Z151" s="133">
        <f>COUNTIF($H$151:$H$152,Y151)*$D$28</f>
        <v>0</v>
      </c>
      <c r="AA151" s="135"/>
      <c r="AB151" s="141"/>
      <c r="AC151" s="133">
        <f>COUNTIF($H$151:$H$152,AB151)*$D$28</f>
        <v>0</v>
      </c>
      <c r="AD151" s="135"/>
      <c r="AE151" s="141"/>
      <c r="AF151" s="133">
        <f>COUNTIF($H$151:$H$152,AE151)*$D$28</f>
        <v>0</v>
      </c>
      <c r="AG151" s="135"/>
      <c r="AH151" s="141"/>
      <c r="AI151" s="133">
        <f>COUNTIF($H$151:$H$152,AH151)*$D$28</f>
        <v>0</v>
      </c>
      <c r="AJ151" s="135"/>
      <c r="AK151" s="141"/>
      <c r="AL151" s="133">
        <f>COUNTIF($H$151:$H$152,AK151)*$D$28</f>
        <v>0</v>
      </c>
      <c r="AM151" s="135"/>
      <c r="AN151" s="141"/>
      <c r="AO151" s="133">
        <f>COUNTIF($H$151:$H$152,AN151)*$D$28</f>
        <v>0</v>
      </c>
      <c r="AP151" s="135"/>
      <c r="AQ151" s="141"/>
      <c r="AR151" s="133">
        <f>COUNTIF($H$151:$H$152,AQ151)*$D$28</f>
        <v>0</v>
      </c>
      <c r="AS151" s="135"/>
      <c r="AT151" s="141"/>
      <c r="AU151" s="133">
        <f>COUNTIF($H$151:$H$152,AT151)*$D$28</f>
        <v>0</v>
      </c>
      <c r="AV151" s="135"/>
      <c r="AW151" s="141"/>
      <c r="AX151" s="133">
        <f>COUNTIF($H$151:$H$152,AW151)*$D$28</f>
        <v>0</v>
      </c>
      <c r="AY151" s="135"/>
      <c r="AZ151" s="141"/>
      <c r="BA151" s="133">
        <f>COUNTIF($H$151:$H$152,AZ151)*$D$28</f>
        <v>0</v>
      </c>
      <c r="BB151" s="135"/>
      <c r="BC151" s="141"/>
      <c r="BD151" s="133">
        <f>COUNTIF($H$151:$H$152,BC151)*$D$28</f>
        <v>0</v>
      </c>
      <c r="BE151" s="135"/>
      <c r="BF151" s="141"/>
      <c r="BG151" s="133">
        <f>COUNTIF($H$151:$H$152,BF151)*$D$28</f>
        <v>0</v>
      </c>
      <c r="BH151" s="135"/>
      <c r="BI151" s="141"/>
      <c r="BJ151" s="133">
        <f>COUNTIF($H$151:$H$152,BI151)*$D$28</f>
        <v>0</v>
      </c>
      <c r="BK151" s="135"/>
      <c r="BL151" s="141"/>
      <c r="BM151" s="133">
        <f>COUNTIF($H$151:$H$152,BL151)*$D$28</f>
        <v>0</v>
      </c>
      <c r="BN151" s="135"/>
      <c r="BO151" s="141"/>
      <c r="BP151" s="133">
        <f>COUNTIF($H$151:$H$152,BO151)*$D$28</f>
        <v>0</v>
      </c>
      <c r="BQ151" s="135"/>
      <c r="BR151" s="141"/>
      <c r="BS151" s="133">
        <f>COUNTIF($H$151:$H$152,BR151)*$D$28</f>
        <v>0</v>
      </c>
      <c r="BT151" s="135"/>
      <c r="BU151" s="141"/>
      <c r="BV151" s="133">
        <f>COUNTIF($H$151:$H$152,BU151)*$D$28</f>
        <v>0</v>
      </c>
      <c r="BW151" s="135"/>
      <c r="BX151" s="141"/>
      <c r="BY151" s="133">
        <f>COUNTIF($H$151:$H$152,BX151)*$D$28</f>
        <v>0</v>
      </c>
      <c r="BZ151" s="135"/>
      <c r="CA151" s="141"/>
      <c r="CB151" s="133">
        <f>COUNTIF($H$151:$H$152,CA151)*$D$28</f>
        <v>0</v>
      </c>
      <c r="CC151" s="135"/>
      <c r="CD151" s="141"/>
      <c r="CE151" s="133">
        <f>COUNTIF($H$151:$H$152,CD151)*$D$28</f>
        <v>0</v>
      </c>
      <c r="CF151" s="135"/>
      <c r="CG151" s="141"/>
      <c r="CH151" s="133">
        <f>COUNTIF($H$151:$H$152,CG151)*$D$28</f>
        <v>0</v>
      </c>
      <c r="CI151" s="135"/>
      <c r="CJ151" s="141"/>
      <c r="CK151" s="133">
        <f>COUNTIF($H$151:$H$152,CJ151)*$D$28</f>
        <v>0</v>
      </c>
      <c r="CL151" s="135"/>
      <c r="CM151" s="141"/>
      <c r="CN151" s="133">
        <f>COUNTIF($H$151:$H$152,CM151)*$D$28</f>
        <v>0</v>
      </c>
      <c r="CO151" s="135"/>
      <c r="CP151" s="141"/>
      <c r="CQ151" s="133">
        <f>COUNTIF($H$151:$H$152,CP151)*$D$28</f>
        <v>0</v>
      </c>
      <c r="CR151" s="135"/>
      <c r="CS151" s="141"/>
      <c r="CT151" s="133">
        <f>COUNTIF($H$151:$H$152,CS151)*$D$28</f>
        <v>0</v>
      </c>
      <c r="CU151" s="135"/>
      <c r="CV151" s="141"/>
      <c r="CW151" s="133">
        <f>COUNTIF($H$151:$H$152,CV151)*$D$28</f>
        <v>0</v>
      </c>
      <c r="CX151" s="135"/>
      <c r="CY151" s="141"/>
      <c r="CZ151" s="133">
        <f>COUNTIF($H$151:$H$152,CY151)*$D$28</f>
        <v>0</v>
      </c>
      <c r="DA151" s="135"/>
      <c r="DB151" s="141"/>
      <c r="DC151" s="133">
        <f>COUNTIF($H$151:$H$152,DB151)*$D$28</f>
        <v>0</v>
      </c>
      <c r="DD151" s="135"/>
      <c r="DE151" s="141"/>
      <c r="DF151" s="133">
        <f>COUNTIF($H$151:$H$152,DE151)*$D$28</f>
        <v>0</v>
      </c>
      <c r="DG151" s="135"/>
      <c r="DH151" s="141"/>
      <c r="DI151" s="133">
        <f>COUNTIF($H$151:$H$152,DH151)*$D$28</f>
        <v>0</v>
      </c>
      <c r="DJ151" s="135"/>
      <c r="DK151" s="141"/>
      <c r="DL151" s="133">
        <f>COUNTIF($H$151:$H$152,DK151)*$D$28</f>
        <v>0</v>
      </c>
      <c r="DM151" s="135"/>
      <c r="DN151" s="141"/>
      <c r="DO151" s="133">
        <f>COUNTIF($H$151:$H$152,DN151)*$D$28</f>
        <v>0</v>
      </c>
      <c r="DP151" s="135"/>
      <c r="DQ151" s="141"/>
      <c r="DR151" s="133">
        <f>COUNTIF($H$151:$H$152,DQ151)*$D$28</f>
        <v>0</v>
      </c>
      <c r="DS151" s="135"/>
      <c r="DT151" s="141"/>
      <c r="DU151" s="133">
        <f>COUNTIF($H$151:$H$152,DT151)*$D$28</f>
        <v>0</v>
      </c>
      <c r="DV151" s="135"/>
      <c r="DW151" s="141"/>
      <c r="DX151" s="133">
        <f>COUNTIF($H$151:$H$152,DW151)*$D$28</f>
        <v>0</v>
      </c>
      <c r="DY151" s="135"/>
      <c r="DZ151" s="141"/>
      <c r="EA151" s="133">
        <f>COUNTIF($H$151:$H$152,DZ151)*$D$28</f>
        <v>0</v>
      </c>
      <c r="EB151" s="135"/>
      <c r="EC151" s="141"/>
      <c r="ED151" s="133">
        <f>COUNTIF($H$151:$H$152,EC151)*$D$28</f>
        <v>0</v>
      </c>
      <c r="EE151" s="135"/>
      <c r="EF151" s="141"/>
      <c r="EG151" s="133">
        <f>COUNTIF($H$151:$H$152,EF151)*$D$28</f>
        <v>0</v>
      </c>
      <c r="EH151" s="135"/>
      <c r="EI151" s="141"/>
      <c r="EJ151" s="133">
        <f>COUNTIF($H$151:$H$152,EI151)*$D$28</f>
        <v>0</v>
      </c>
      <c r="EK151" s="135"/>
      <c r="EL151" s="141"/>
      <c r="EM151" s="133">
        <f>COUNTIF($H$151:$H$152,EL151)*$D$28</f>
        <v>0</v>
      </c>
      <c r="EN151" s="135"/>
      <c r="EO151" s="141"/>
      <c r="EP151" s="133">
        <f>COUNTIF($H$151:$H$152,EO151)*$D$28</f>
        <v>0</v>
      </c>
      <c r="EQ151" s="135"/>
      <c r="ER151" s="141"/>
      <c r="ES151" s="133">
        <f>COUNTIF($H$151:$H$152,ER151)*$D$28</f>
        <v>0</v>
      </c>
      <c r="ET151" s="135"/>
      <c r="EU151" s="141"/>
      <c r="EV151" s="133">
        <f>COUNTIF($H$151:$H$152,EU151)*$D$28</f>
        <v>0</v>
      </c>
      <c r="EW151" s="135"/>
      <c r="EX151" s="141"/>
      <c r="EY151" s="133">
        <f>COUNTIF($H$151:$H$152,EX151)*$D$28</f>
        <v>0</v>
      </c>
      <c r="EZ151" s="135"/>
      <c r="FA151" s="141"/>
      <c r="FB151" s="133">
        <f>COUNTIF($H$151:$H$152,FA151)*$D$28</f>
        <v>0</v>
      </c>
      <c r="FC151" s="135"/>
    </row>
    <row r="152" spans="4:159" s="73" customFormat="1" ht="15" customHeight="1" x14ac:dyDescent="0.3">
      <c r="D152" s="75"/>
      <c r="E152" s="75"/>
      <c r="F152" s="605"/>
      <c r="G152" s="170" t="s">
        <v>90</v>
      </c>
      <c r="H152" s="178" t="str">
        <f>Resultados!K87</f>
        <v>W62</v>
      </c>
      <c r="J152" s="146"/>
      <c r="K152" s="145">
        <f>COUNTIF($H$151:$H$152,J152)*$D$28</f>
        <v>0</v>
      </c>
      <c r="M152" s="141"/>
      <c r="N152" s="133">
        <f>COUNTIF($H$151:$H$152,M152)*$D$28</f>
        <v>0</v>
      </c>
      <c r="O152" s="135"/>
      <c r="P152" s="141"/>
      <c r="Q152" s="133">
        <f>COUNTIF($H$151:$H$152,P152)*$D$28</f>
        <v>0</v>
      </c>
      <c r="R152" s="135"/>
      <c r="S152" s="141"/>
      <c r="T152" s="133">
        <f>COUNTIF($H$151:$H$152,S152)*$D$28</f>
        <v>0</v>
      </c>
      <c r="U152" s="135"/>
      <c r="V152" s="141"/>
      <c r="W152" s="133">
        <f>COUNTIF($H$151:$H$152,V152)*$D$28</f>
        <v>0</v>
      </c>
      <c r="X152" s="135"/>
      <c r="Y152" s="141"/>
      <c r="Z152" s="133">
        <f>COUNTIF($H$151:$H$152,Y152)*$D$28</f>
        <v>0</v>
      </c>
      <c r="AA152" s="135"/>
      <c r="AB152" s="141"/>
      <c r="AC152" s="133">
        <f>COUNTIF($H$151:$H$152,AB152)*$D$28</f>
        <v>0</v>
      </c>
      <c r="AD152" s="135"/>
      <c r="AE152" s="141"/>
      <c r="AF152" s="133">
        <f>COUNTIF($H$151:$H$152,AE152)*$D$28</f>
        <v>0</v>
      </c>
      <c r="AG152" s="135"/>
      <c r="AH152" s="141"/>
      <c r="AI152" s="133">
        <f>COUNTIF($H$151:$H$152,AH152)*$D$28</f>
        <v>0</v>
      </c>
      <c r="AJ152" s="135"/>
      <c r="AK152" s="141"/>
      <c r="AL152" s="133">
        <f>COUNTIF($H$151:$H$152,AK152)*$D$28</f>
        <v>0</v>
      </c>
      <c r="AM152" s="135"/>
      <c r="AN152" s="141"/>
      <c r="AO152" s="133">
        <f>COUNTIF($H$151:$H$152,AN152)*$D$28</f>
        <v>0</v>
      </c>
      <c r="AP152" s="135"/>
      <c r="AQ152" s="141"/>
      <c r="AR152" s="133">
        <f>COUNTIF($H$151:$H$152,AQ152)*$D$28</f>
        <v>0</v>
      </c>
      <c r="AS152" s="135"/>
      <c r="AT152" s="141"/>
      <c r="AU152" s="133">
        <f>COUNTIF($H$151:$H$152,AT152)*$D$28</f>
        <v>0</v>
      </c>
      <c r="AV152" s="135"/>
      <c r="AW152" s="141"/>
      <c r="AX152" s="133">
        <f>COUNTIF($H$151:$H$152,AW152)*$D$28</f>
        <v>0</v>
      </c>
      <c r="AY152" s="135"/>
      <c r="AZ152" s="141"/>
      <c r="BA152" s="133">
        <f>COUNTIF($H$151:$H$152,AZ152)*$D$28</f>
        <v>0</v>
      </c>
      <c r="BB152" s="135"/>
      <c r="BC152" s="141"/>
      <c r="BD152" s="133">
        <f>COUNTIF($H$151:$H$152,BC152)*$D$28</f>
        <v>0</v>
      </c>
      <c r="BE152" s="135"/>
      <c r="BF152" s="141"/>
      <c r="BG152" s="133">
        <f>COUNTIF($H$151:$H$152,BF152)*$D$28</f>
        <v>0</v>
      </c>
      <c r="BH152" s="135"/>
      <c r="BI152" s="141"/>
      <c r="BJ152" s="133">
        <f>COUNTIF($H$151:$H$152,BI152)*$D$28</f>
        <v>0</v>
      </c>
      <c r="BK152" s="135"/>
      <c r="BL152" s="141"/>
      <c r="BM152" s="133">
        <f>COUNTIF($H$151:$H$152,BL152)*$D$28</f>
        <v>0</v>
      </c>
      <c r="BN152" s="135"/>
      <c r="BO152" s="141"/>
      <c r="BP152" s="133">
        <f>COUNTIF($H$151:$H$152,BO152)*$D$28</f>
        <v>0</v>
      </c>
      <c r="BQ152" s="135"/>
      <c r="BR152" s="141"/>
      <c r="BS152" s="133">
        <f>COUNTIF($H$151:$H$152,BR152)*$D$28</f>
        <v>0</v>
      </c>
      <c r="BT152" s="135"/>
      <c r="BU152" s="141"/>
      <c r="BV152" s="133">
        <f>COUNTIF($H$151:$H$152,BU152)*$D$28</f>
        <v>0</v>
      </c>
      <c r="BW152" s="135"/>
      <c r="BX152" s="141"/>
      <c r="BY152" s="133">
        <f>COUNTIF($H$151:$H$152,BX152)*$D$28</f>
        <v>0</v>
      </c>
      <c r="BZ152" s="135"/>
      <c r="CA152" s="141"/>
      <c r="CB152" s="133">
        <f>COUNTIF($H$151:$H$152,CA152)*$D$28</f>
        <v>0</v>
      </c>
      <c r="CC152" s="135"/>
      <c r="CD152" s="141"/>
      <c r="CE152" s="133">
        <f>COUNTIF($H$151:$H$152,CD152)*$D$28</f>
        <v>0</v>
      </c>
      <c r="CF152" s="135"/>
      <c r="CG152" s="141"/>
      <c r="CH152" s="133">
        <f>COUNTIF($H$151:$H$152,CG152)*$D$28</f>
        <v>0</v>
      </c>
      <c r="CI152" s="135"/>
      <c r="CJ152" s="141"/>
      <c r="CK152" s="133">
        <f>COUNTIF($H$151:$H$152,CJ152)*$D$28</f>
        <v>0</v>
      </c>
      <c r="CL152" s="135"/>
      <c r="CM152" s="141"/>
      <c r="CN152" s="133">
        <f>COUNTIF($H$151:$H$152,CM152)*$D$28</f>
        <v>0</v>
      </c>
      <c r="CO152" s="135"/>
      <c r="CP152" s="141"/>
      <c r="CQ152" s="133">
        <f>COUNTIF($H$151:$H$152,CP152)*$D$28</f>
        <v>0</v>
      </c>
      <c r="CR152" s="135"/>
      <c r="CS152" s="141"/>
      <c r="CT152" s="133">
        <f>COUNTIF($H$151:$H$152,CS152)*$D$28</f>
        <v>0</v>
      </c>
      <c r="CU152" s="135"/>
      <c r="CV152" s="141"/>
      <c r="CW152" s="133">
        <f>COUNTIF($H$151:$H$152,CV152)*$D$28</f>
        <v>0</v>
      </c>
      <c r="CX152" s="135"/>
      <c r="CY152" s="141"/>
      <c r="CZ152" s="133">
        <f>COUNTIF($H$151:$H$152,CY152)*$D$28</f>
        <v>0</v>
      </c>
      <c r="DA152" s="135"/>
      <c r="DB152" s="141"/>
      <c r="DC152" s="133">
        <f>COUNTIF($H$151:$H$152,DB152)*$D$28</f>
        <v>0</v>
      </c>
      <c r="DD152" s="135"/>
      <c r="DE152" s="141"/>
      <c r="DF152" s="133">
        <f>COUNTIF($H$151:$H$152,DE152)*$D$28</f>
        <v>0</v>
      </c>
      <c r="DG152" s="135"/>
      <c r="DH152" s="141"/>
      <c r="DI152" s="133">
        <f>COUNTIF($H$151:$H$152,DH152)*$D$28</f>
        <v>0</v>
      </c>
      <c r="DJ152" s="135"/>
      <c r="DK152" s="141"/>
      <c r="DL152" s="133">
        <f>COUNTIF($H$151:$H$152,DK152)*$D$28</f>
        <v>0</v>
      </c>
      <c r="DM152" s="135"/>
      <c r="DN152" s="141"/>
      <c r="DO152" s="133">
        <f>COUNTIF($H$151:$H$152,DN152)*$D$28</f>
        <v>0</v>
      </c>
      <c r="DP152" s="135"/>
      <c r="DQ152" s="141"/>
      <c r="DR152" s="133">
        <f>COUNTIF($H$151:$H$152,DQ152)*$D$28</f>
        <v>0</v>
      </c>
      <c r="DS152" s="135"/>
      <c r="DT152" s="141"/>
      <c r="DU152" s="133">
        <f>COUNTIF($H$151:$H$152,DT152)*$D$28</f>
        <v>0</v>
      </c>
      <c r="DV152" s="135"/>
      <c r="DW152" s="141"/>
      <c r="DX152" s="133">
        <f>COUNTIF($H$151:$H$152,DW152)*$D$28</f>
        <v>0</v>
      </c>
      <c r="DY152" s="135"/>
      <c r="DZ152" s="141"/>
      <c r="EA152" s="133">
        <f>COUNTIF($H$151:$H$152,DZ152)*$D$28</f>
        <v>0</v>
      </c>
      <c r="EB152" s="135"/>
      <c r="EC152" s="141"/>
      <c r="ED152" s="133">
        <f>COUNTIF($H$151:$H$152,EC152)*$D$28</f>
        <v>0</v>
      </c>
      <c r="EE152" s="135"/>
      <c r="EF152" s="141"/>
      <c r="EG152" s="133">
        <f>COUNTIF($H$151:$H$152,EF152)*$D$28</f>
        <v>0</v>
      </c>
      <c r="EH152" s="135"/>
      <c r="EI152" s="141"/>
      <c r="EJ152" s="133">
        <f>COUNTIF($H$151:$H$152,EI152)*$D$28</f>
        <v>0</v>
      </c>
      <c r="EK152" s="135"/>
      <c r="EL152" s="141"/>
      <c r="EM152" s="133">
        <f>COUNTIF($H$151:$H$152,EL152)*$D$28</f>
        <v>0</v>
      </c>
      <c r="EN152" s="135"/>
      <c r="EO152" s="141"/>
      <c r="EP152" s="133">
        <f>COUNTIF($H$151:$H$152,EO152)*$D$28</f>
        <v>0</v>
      </c>
      <c r="EQ152" s="135"/>
      <c r="ER152" s="141"/>
      <c r="ES152" s="133">
        <f>COUNTIF($H$151:$H$152,ER152)*$D$28</f>
        <v>0</v>
      </c>
      <c r="ET152" s="135"/>
      <c r="EU152" s="141"/>
      <c r="EV152" s="133">
        <f>COUNTIF($H$151:$H$152,EU152)*$D$28</f>
        <v>0</v>
      </c>
      <c r="EW152" s="135"/>
      <c r="EX152" s="141"/>
      <c r="EY152" s="133">
        <f>COUNTIF($H$151:$H$152,EX152)*$D$28</f>
        <v>0</v>
      </c>
      <c r="EZ152" s="135"/>
      <c r="FA152" s="141"/>
      <c r="FB152" s="133">
        <f>COUNTIF($H$151:$H$152,FA152)*$D$28</f>
        <v>0</v>
      </c>
      <c r="FC152" s="135"/>
    </row>
    <row r="153" spans="4:159" s="73" customFormat="1" x14ac:dyDescent="0.3">
      <c r="D153" s="75"/>
      <c r="E153" s="75"/>
      <c r="J153" s="142"/>
      <c r="M153" s="141"/>
      <c r="N153" s="133"/>
      <c r="O153" s="135"/>
      <c r="P153" s="141"/>
      <c r="Q153" s="133"/>
      <c r="R153" s="135"/>
      <c r="S153" s="141"/>
      <c r="T153" s="133"/>
      <c r="U153" s="135"/>
      <c r="V153" s="141"/>
      <c r="W153" s="133"/>
      <c r="X153" s="135"/>
      <c r="Y153" s="141"/>
      <c r="Z153" s="133"/>
      <c r="AA153" s="135"/>
      <c r="AB153" s="141"/>
      <c r="AC153" s="133"/>
      <c r="AD153" s="135"/>
      <c r="AE153" s="141"/>
      <c r="AF153" s="133"/>
      <c r="AG153" s="135"/>
      <c r="AH153" s="141"/>
      <c r="AI153" s="133"/>
      <c r="AJ153" s="135"/>
      <c r="AK153" s="141"/>
      <c r="AL153" s="133"/>
      <c r="AM153" s="135"/>
      <c r="AN153" s="141"/>
      <c r="AO153" s="133"/>
      <c r="AP153" s="135"/>
      <c r="AQ153" s="141"/>
      <c r="AR153" s="133"/>
      <c r="AS153" s="135"/>
      <c r="AT153" s="141"/>
      <c r="AU153" s="133"/>
      <c r="AV153" s="135"/>
      <c r="AW153" s="141"/>
      <c r="AX153" s="133"/>
      <c r="AY153" s="135"/>
      <c r="AZ153" s="141"/>
      <c r="BA153" s="133"/>
      <c r="BB153" s="135"/>
      <c r="BC153" s="141"/>
      <c r="BD153" s="133"/>
      <c r="BE153" s="135"/>
      <c r="BF153" s="141"/>
      <c r="BG153" s="133"/>
      <c r="BH153" s="135"/>
      <c r="BI153" s="141"/>
      <c r="BJ153" s="133"/>
      <c r="BK153" s="135"/>
      <c r="BL153" s="141"/>
      <c r="BM153" s="133"/>
      <c r="BN153" s="135"/>
      <c r="BO153" s="141"/>
      <c r="BP153" s="133"/>
      <c r="BQ153" s="135"/>
      <c r="BR153" s="141"/>
      <c r="BS153" s="133"/>
      <c r="BT153" s="135"/>
      <c r="BU153" s="141"/>
      <c r="BV153" s="133"/>
      <c r="BW153" s="135"/>
      <c r="BX153" s="141"/>
      <c r="BY153" s="133"/>
      <c r="BZ153" s="135"/>
      <c r="CA153" s="141"/>
      <c r="CB153" s="133"/>
      <c r="CC153" s="135"/>
      <c r="CD153" s="141"/>
      <c r="CE153" s="133"/>
      <c r="CF153" s="135"/>
      <c r="CG153" s="141"/>
      <c r="CH153" s="133"/>
      <c r="CI153" s="135"/>
      <c r="CJ153" s="141"/>
      <c r="CK153" s="133"/>
      <c r="CL153" s="135"/>
      <c r="CM153" s="141"/>
      <c r="CN153" s="133"/>
      <c r="CO153" s="135"/>
      <c r="CP153" s="141"/>
      <c r="CQ153" s="133"/>
      <c r="CR153" s="135"/>
      <c r="CS153" s="141"/>
      <c r="CT153" s="133"/>
      <c r="CU153" s="135"/>
      <c r="CV153" s="141"/>
      <c r="CW153" s="133"/>
      <c r="CX153" s="135"/>
      <c r="CY153" s="141"/>
      <c r="CZ153" s="133"/>
      <c r="DA153" s="135"/>
      <c r="DB153" s="141"/>
      <c r="DC153" s="133"/>
      <c r="DD153" s="135"/>
      <c r="DE153" s="141"/>
      <c r="DF153" s="133"/>
      <c r="DG153" s="135"/>
      <c r="DH153" s="141"/>
      <c r="DI153" s="133"/>
      <c r="DJ153" s="135"/>
      <c r="DK153" s="141"/>
      <c r="DL153" s="133"/>
      <c r="DM153" s="135"/>
      <c r="DN153" s="141"/>
      <c r="DO153" s="133"/>
      <c r="DP153" s="135"/>
      <c r="DQ153" s="141"/>
      <c r="DR153" s="133"/>
      <c r="DS153" s="135"/>
      <c r="DT153" s="141"/>
      <c r="DU153" s="133"/>
      <c r="DV153" s="135"/>
      <c r="DW153" s="141"/>
      <c r="DX153" s="133"/>
      <c r="DY153" s="135"/>
      <c r="DZ153" s="141"/>
      <c r="EA153" s="133"/>
      <c r="EB153" s="135"/>
      <c r="EC153" s="141"/>
      <c r="ED153" s="133"/>
      <c r="EE153" s="135"/>
      <c r="EF153" s="141"/>
      <c r="EG153" s="133"/>
      <c r="EH153" s="135"/>
      <c r="EI153" s="141"/>
      <c r="EJ153" s="133"/>
      <c r="EK153" s="135"/>
      <c r="EL153" s="141"/>
      <c r="EM153" s="133"/>
      <c r="EN153" s="135"/>
      <c r="EO153" s="141"/>
      <c r="EP153" s="133"/>
      <c r="EQ153" s="135"/>
      <c r="ER153" s="141"/>
      <c r="ES153" s="133"/>
      <c r="ET153" s="135"/>
      <c r="EU153" s="141"/>
      <c r="EV153" s="133"/>
      <c r="EW153" s="135"/>
      <c r="EX153" s="141"/>
      <c r="EY153" s="133"/>
      <c r="EZ153" s="135"/>
      <c r="FA153" s="141"/>
      <c r="FB153" s="133"/>
      <c r="FC153" s="135"/>
    </row>
    <row r="154" spans="4:159" s="73" customFormat="1" ht="15.6" x14ac:dyDescent="0.3">
      <c r="D154" s="75"/>
      <c r="E154" s="75"/>
      <c r="G154" s="629" t="s">
        <v>260</v>
      </c>
      <c r="H154" s="630"/>
      <c r="J154" s="142"/>
      <c r="M154" s="141"/>
      <c r="N154" s="133"/>
      <c r="O154" s="135"/>
      <c r="P154" s="141"/>
      <c r="Q154" s="133"/>
      <c r="R154" s="135"/>
      <c r="S154" s="141"/>
      <c r="T154" s="133"/>
      <c r="U154" s="135"/>
      <c r="V154" s="141"/>
      <c r="W154" s="133"/>
      <c r="X154" s="135"/>
      <c r="Y154" s="141"/>
      <c r="Z154" s="133"/>
      <c r="AA154" s="135"/>
      <c r="AB154" s="141"/>
      <c r="AC154" s="133"/>
      <c r="AD154" s="135"/>
      <c r="AE154" s="141"/>
      <c r="AF154" s="133"/>
      <c r="AG154" s="135"/>
      <c r="AH154" s="141"/>
      <c r="AI154" s="133"/>
      <c r="AJ154" s="135"/>
      <c r="AK154" s="141"/>
      <c r="AL154" s="133"/>
      <c r="AM154" s="135"/>
      <c r="AN154" s="141"/>
      <c r="AO154" s="133"/>
      <c r="AP154" s="135"/>
      <c r="AQ154" s="141"/>
      <c r="AR154" s="133"/>
      <c r="AS154" s="135"/>
      <c r="AT154" s="141"/>
      <c r="AU154" s="133"/>
      <c r="AV154" s="135"/>
      <c r="AW154" s="141"/>
      <c r="AX154" s="133"/>
      <c r="AY154" s="135"/>
      <c r="AZ154" s="141"/>
      <c r="BA154" s="133"/>
      <c r="BB154" s="135"/>
      <c r="BC154" s="141"/>
      <c r="BD154" s="133"/>
      <c r="BE154" s="135"/>
      <c r="BF154" s="141"/>
      <c r="BG154" s="133"/>
      <c r="BH154" s="135"/>
      <c r="BI154" s="141"/>
      <c r="BJ154" s="133"/>
      <c r="BK154" s="135"/>
      <c r="BL154" s="141"/>
      <c r="BM154" s="133"/>
      <c r="BN154" s="135"/>
      <c r="BO154" s="141"/>
      <c r="BP154" s="133"/>
      <c r="BQ154" s="135"/>
      <c r="BR154" s="141"/>
      <c r="BS154" s="133"/>
      <c r="BT154" s="135"/>
      <c r="BU154" s="141"/>
      <c r="BV154" s="133"/>
      <c r="BW154" s="135"/>
      <c r="BX154" s="141"/>
      <c r="BY154" s="133"/>
      <c r="BZ154" s="135"/>
      <c r="CA154" s="141"/>
      <c r="CB154" s="133"/>
      <c r="CC154" s="135"/>
      <c r="CD154" s="141"/>
      <c r="CE154" s="133"/>
      <c r="CF154" s="135"/>
      <c r="CG154" s="141"/>
      <c r="CH154" s="133"/>
      <c r="CI154" s="135"/>
      <c r="CJ154" s="141"/>
      <c r="CK154" s="133"/>
      <c r="CL154" s="135"/>
      <c r="CM154" s="141"/>
      <c r="CN154" s="133"/>
      <c r="CO154" s="135"/>
      <c r="CP154" s="141"/>
      <c r="CQ154" s="133"/>
      <c r="CR154" s="135"/>
      <c r="CS154" s="141"/>
      <c r="CT154" s="133"/>
      <c r="CU154" s="135"/>
      <c r="CV154" s="141"/>
      <c r="CW154" s="133"/>
      <c r="CX154" s="135"/>
      <c r="CY154" s="141"/>
      <c r="CZ154" s="133"/>
      <c r="DA154" s="135"/>
      <c r="DB154" s="141"/>
      <c r="DC154" s="133"/>
      <c r="DD154" s="135"/>
      <c r="DE154" s="141"/>
      <c r="DF154" s="133"/>
      <c r="DG154" s="135"/>
      <c r="DH154" s="141"/>
      <c r="DI154" s="133"/>
      <c r="DJ154" s="135"/>
      <c r="DK154" s="141"/>
      <c r="DL154" s="133"/>
      <c r="DM154" s="135"/>
      <c r="DN154" s="141"/>
      <c r="DO154" s="133"/>
      <c r="DP154" s="135"/>
      <c r="DQ154" s="141"/>
      <c r="DR154" s="133"/>
      <c r="DS154" s="135"/>
      <c r="DT154" s="141"/>
      <c r="DU154" s="133"/>
      <c r="DV154" s="135"/>
      <c r="DW154" s="141"/>
      <c r="DX154" s="133"/>
      <c r="DY154" s="135"/>
      <c r="DZ154" s="141"/>
      <c r="EA154" s="133"/>
      <c r="EB154" s="135"/>
      <c r="EC154" s="141"/>
      <c r="ED154" s="133"/>
      <c r="EE154" s="135"/>
      <c r="EF154" s="141"/>
      <c r="EG154" s="133"/>
      <c r="EH154" s="135"/>
      <c r="EI154" s="141"/>
      <c r="EJ154" s="133"/>
      <c r="EK154" s="135"/>
      <c r="EL154" s="141"/>
      <c r="EM154" s="133"/>
      <c r="EN154" s="135"/>
      <c r="EO154" s="141"/>
      <c r="EP154" s="133"/>
      <c r="EQ154" s="135"/>
      <c r="ER154" s="141"/>
      <c r="ES154" s="133"/>
      <c r="ET154" s="135"/>
      <c r="EU154" s="141"/>
      <c r="EV154" s="133"/>
      <c r="EW154" s="135"/>
      <c r="EX154" s="141"/>
      <c r="EY154" s="133"/>
      <c r="EZ154" s="135"/>
      <c r="FA154" s="141"/>
      <c r="FB154" s="133"/>
      <c r="FC154" s="135"/>
    </row>
    <row r="155" spans="4:159" s="73" customFormat="1" ht="15" customHeight="1" x14ac:dyDescent="0.3">
      <c r="D155" s="75" t="str">
        <f>CONCATENATE(Resultados!K87,"-",Resultados!F87)</f>
        <v>W62-W61</v>
      </c>
      <c r="E155" s="75" t="str">
        <f>CONCATENATE(IF(Resultados!H87&gt;Resultados!I87,2,IF(Resultados!H87&lt;Resultados!I87,1,IF(AND(Resultados!H87=Resultados!I87,Resultados!H87&lt;&gt;"",Resultados!I87&lt;&gt;""),"X",0))),"|",Resultados!I87,"-",Resultados!H87)</f>
        <v>0|-</v>
      </c>
      <c r="F155" s="143" t="s">
        <v>5</v>
      </c>
      <c r="G155" s="179" t="str">
        <f>CONCATENATE(Resultados!F87,"-",Resultados!K87)</f>
        <v>W61-W62</v>
      </c>
      <c r="H155" s="180" t="str">
        <f>CONCATENATE(IF(Resultados!H87&gt;Resultados!I87,1,IF(Resultados!H87&lt;Resultados!I87,2,IF(AND(Resultados!H87=Resultados!I87,Resultados!H87&lt;&gt;"",Resultados!I87&lt;&gt;""),"X",0))),"|",Resultados!H87,"-",Resultados!I87)</f>
        <v>0|-</v>
      </c>
      <c r="J155" s="146"/>
      <c r="K155" s="145">
        <f t="array" ref="K155">IFERROR(SUM(($G$155=LEFT(J155,FIND("·",J155)-1))*(LEFT(($H$155),1)=MID(J155,FIND("|",J155)-1,1))*(RIGHT(($H$155),LEN($H$155)-FIND("|",$H$155))=RIGHT(J155,LEN(J155)-FIND("|",J155)))*($D$31+$D$30))+SUM(($D$155=LEFT(J155,FIND("·",J155)-1))*(LEFT(($E$155),1)=MID(J155,FIND("|",J155)-1,1))*(RIGHT(($E$155),LEN($E$155)-FIND("|",$E$155))=RIGHT(J155,LEN(J155)-FIND("|",J155))))*($D$31+$D$30)+SUM((($G$155)=LEFT(J155,FIND("·",J155)-1))*(LEFT(($H$155),1)=MID(J155,FIND("|",J155)-1,1))*(RIGHT(($H$155),LEN($H$155)-FIND("|",$H$155))&lt;&gt;RIGHT(J155,LEN(J155)-FIND("|",J155))))*$D$30+SUM(($D$155=LEFT(J155,FIND("·",J155)-1))*(LEFT(($E$155),1)=MID(J155,FIND("|",J155)-1,1))*(RIGHT(($E$155),LEN($E$155)-FIND("|",$E$155))&lt;&gt;RIGHT(J155,LEN(J155)-FIND("|",J155))))*($D$30)+SUMIFS($D$29,$H$155,"&lt;&gt;0|-",$G155,LEFT(J155,FIND("·",J155)-1)),0)</f>
        <v>0</v>
      </c>
      <c r="L155" s="74"/>
      <c r="M155" s="141"/>
      <c r="N155" s="133">
        <f t="array" ref="N155">IFERROR(SUM(($G$155=LEFT(M155,FIND("·",M155)-1))*(LEFT(($H$155),1)=MID(M155,FIND("|",M155)-1,1))*(RIGHT(($H$155),LEN($H$155)-FIND("|",$H$155))=RIGHT(M155,LEN(M155)-FIND("|",M155)))*($D$31+$D$30))+SUM(($D$155=LEFT(M155,FIND("·",M155)-1))*(LEFT(($E$155),1)=MID(M155,FIND("|",M155)-1,1))*(RIGHT(($E$155),LEN($E$155)-FIND("|",$E$155))=RIGHT(M155,LEN(M155)-FIND("|",M155))))*($D$31+$D$30)+SUM((($G$155)=LEFT(M155,FIND("·",M155)-1))*(LEFT(($H$155),1)=MID(M155,FIND("|",M155)-1,1))*(RIGHT(($H$155),LEN($H$155)-FIND("|",$H$155))&lt;&gt;RIGHT(M155,LEN(M155)-FIND("|",M155))))*$D$30+SUM(($D$155=LEFT(M155,FIND("·",M155)-1))*(LEFT(($E$155),1)=MID(M155,FIND("|",M155)-1,1))*(RIGHT(($E$155),LEN($E$155)-FIND("|",$E$155))&lt;&gt;RIGHT(M155,LEN(M155)-FIND("|",M155))))*($D$30)+SUMIFS($D$29,$H$155,"&lt;&gt;0|-",$G155,LEFT(M155,FIND("·",M155)-1)),0)</f>
        <v>0</v>
      </c>
      <c r="O155" s="74"/>
      <c r="P155" s="141"/>
      <c r="Q155" s="133">
        <f t="array" ref="Q155">IFERROR(SUM(($G$155=LEFT(P155,FIND("·",P155)-1))*(LEFT(($H$155),1)=MID(P155,FIND("|",P155)-1,1))*(RIGHT(($H$155),LEN($H$155)-FIND("|",$H$155))=RIGHT(P155,LEN(P155)-FIND("|",P155)))*($D$31+$D$30))+SUM(($D$155=LEFT(P155,FIND("·",P155)-1))*(LEFT(($E$155),1)=MID(P155,FIND("|",P155)-1,1))*(RIGHT(($E$155),LEN($E$155)-FIND("|",$E$155))=RIGHT(P155,LEN(P155)-FIND("|",P155))))*($D$31+$D$30)+SUM((($G$155)=LEFT(P155,FIND("·",P155)-1))*(LEFT(($H$155),1)=MID(P155,FIND("|",P155)-1,1))*(RIGHT(($H$155),LEN($H$155)-FIND("|",$H$155))&lt;&gt;RIGHT(P155,LEN(P155)-FIND("|",P155))))*$D$30+SUM(($D$155=LEFT(P155,FIND("·",P155)-1))*(LEFT(($E$155),1)=MID(P155,FIND("|",P155)-1,1))*(RIGHT(($E$155),LEN($E$155)-FIND("|",$E$155))&lt;&gt;RIGHT(P155,LEN(P155)-FIND("|",P155))))*($D$30)+SUMIFS($D$29,$H$155,"&lt;&gt;0|-",$G155,LEFT(P155,FIND("·",P155)-1)),0)</f>
        <v>0</v>
      </c>
      <c r="R155" s="74"/>
      <c r="S155" s="141"/>
      <c r="T155" s="133">
        <f t="array" ref="T155">IFERROR(SUM(($G$155=LEFT(S155,FIND("·",S155)-1))*(LEFT(($H$155),1)=MID(S155,FIND("|",S155)-1,1))*(RIGHT(($H$155),LEN($H$155)-FIND("|",$H$155))=RIGHT(S155,LEN(S155)-FIND("|",S155)))*($D$31+$D$30))+SUM(($D$155=LEFT(S155,FIND("·",S155)-1))*(LEFT(($E$155),1)=MID(S155,FIND("|",S155)-1,1))*(RIGHT(($E$155),LEN($E$155)-FIND("|",$E$155))=RIGHT(S155,LEN(S155)-FIND("|",S155))))*($D$31+$D$30)+SUM((($G$155)=LEFT(S155,FIND("·",S155)-1))*(LEFT(($H$155),1)=MID(S155,FIND("|",S155)-1,1))*(RIGHT(($H$155),LEN($H$155)-FIND("|",$H$155))&lt;&gt;RIGHT(S155,LEN(S155)-FIND("|",S155))))*$D$30+SUM(($D$155=LEFT(S155,FIND("·",S155)-1))*(LEFT(($E$155),1)=MID(S155,FIND("|",S155)-1,1))*(RIGHT(($E$155),LEN($E$155)-FIND("|",$E$155))&lt;&gt;RIGHT(S155,LEN(S155)-FIND("|",S155))))*($D$30)+SUMIFS($D$29,$H$155,"&lt;&gt;0|-",$G155,LEFT(S155,FIND("·",S155)-1)),0)</f>
        <v>0</v>
      </c>
      <c r="U155" s="74"/>
      <c r="V155" s="141"/>
      <c r="W155" s="133">
        <f t="array" ref="W155">IFERROR(SUM(($G$155=LEFT(V155,FIND("·",V155)-1))*(LEFT(($H$155),1)=MID(V155,FIND("|",V155)-1,1))*(RIGHT(($H$155),LEN($H$155)-FIND("|",$H$155))=RIGHT(V155,LEN(V155)-FIND("|",V155)))*($D$31+$D$30))+SUM(($D$155=LEFT(V155,FIND("·",V155)-1))*(LEFT(($E$155),1)=MID(V155,FIND("|",V155)-1,1))*(RIGHT(($E$155),LEN($E$155)-FIND("|",$E$155))=RIGHT(V155,LEN(V155)-FIND("|",V155))))*($D$31+$D$30)+SUM((($G$155)=LEFT(V155,FIND("·",V155)-1))*(LEFT(($H$155),1)=MID(V155,FIND("|",V155)-1,1))*(RIGHT(($H$155),LEN($H$155)-FIND("|",$H$155))&lt;&gt;RIGHT(V155,LEN(V155)-FIND("|",V155))))*$D$30+SUM(($D$155=LEFT(V155,FIND("·",V155)-1))*(LEFT(($E$155),1)=MID(V155,FIND("|",V155)-1,1))*(RIGHT(($E$155),LEN($E$155)-FIND("|",$E$155))&lt;&gt;RIGHT(V155,LEN(V155)-FIND("|",V155))))*($D$30)+SUMIFS($D$29,$H$155,"&lt;&gt;0|-",$G155,LEFT(V155,FIND("·",V155)-1)),0)</f>
        <v>0</v>
      </c>
      <c r="X155" s="74"/>
      <c r="Y155" s="141"/>
      <c r="Z155" s="133">
        <f t="array" ref="Z155">IFERROR(SUM(($G$155=LEFT(Y155,FIND("·",Y155)-1))*(LEFT(($H$155),1)=MID(Y155,FIND("|",Y155)-1,1))*(RIGHT(($H$155),LEN($H$155)-FIND("|",$H$155))=RIGHT(Y155,LEN(Y155)-FIND("|",Y155)))*($D$31+$D$30))+SUM(($D$155=LEFT(Y155,FIND("·",Y155)-1))*(LEFT(($E$155),1)=MID(Y155,FIND("|",Y155)-1,1))*(RIGHT(($E$155),LEN($E$155)-FIND("|",$E$155))=RIGHT(Y155,LEN(Y155)-FIND("|",Y155))))*($D$31+$D$30)+SUM((($G$155)=LEFT(Y155,FIND("·",Y155)-1))*(LEFT(($H$155),1)=MID(Y155,FIND("|",Y155)-1,1))*(RIGHT(($H$155),LEN($H$155)-FIND("|",$H$155))&lt;&gt;RIGHT(Y155,LEN(Y155)-FIND("|",Y155))))*$D$30+SUM(($D$155=LEFT(Y155,FIND("·",Y155)-1))*(LEFT(($E$155),1)=MID(Y155,FIND("|",Y155)-1,1))*(RIGHT(($E$155),LEN($E$155)-FIND("|",$E$155))&lt;&gt;RIGHT(Y155,LEN(Y155)-FIND("|",Y155))))*($D$30)+SUMIFS($D$29,$H$155,"&lt;&gt;0|-",$G155,LEFT(Y155,FIND("·",Y155)-1)),0)</f>
        <v>0</v>
      </c>
      <c r="AA155" s="74"/>
      <c r="AB155" s="141"/>
      <c r="AC155" s="133">
        <f t="array" ref="AC155">IFERROR(SUM(($G$155=LEFT(AB155,FIND("·",AB155)-1))*(LEFT(($H$155),1)=MID(AB155,FIND("|",AB155)-1,1))*(RIGHT(($H$155),LEN($H$155)-FIND("|",$H$155))=RIGHT(AB155,LEN(AB155)-FIND("|",AB155)))*($D$31+$D$30))+SUM(($D$155=LEFT(AB155,FIND("·",AB155)-1))*(LEFT(($E$155),1)=MID(AB155,FIND("|",AB155)-1,1))*(RIGHT(($E$155),LEN($E$155)-FIND("|",$E$155))=RIGHT(AB155,LEN(AB155)-FIND("|",AB155))))*($D$31+$D$30)+SUM((($G$155)=LEFT(AB155,FIND("·",AB155)-1))*(LEFT(($H$155),1)=MID(AB155,FIND("|",AB155)-1,1))*(RIGHT(($H$155),LEN($H$155)-FIND("|",$H$155))&lt;&gt;RIGHT(AB155,LEN(AB155)-FIND("|",AB155))))*$D$30+SUM(($D$155=LEFT(AB155,FIND("·",AB155)-1))*(LEFT(($E$155),1)=MID(AB155,FIND("|",AB155)-1,1))*(RIGHT(($E$155),LEN($E$155)-FIND("|",$E$155))&lt;&gt;RIGHT(AB155,LEN(AB155)-FIND("|",AB155))))*($D$30)+SUMIFS($D$29,$H$155,"&lt;&gt;0|-",$G155,LEFT(AB155,FIND("·",AB155)-1)),0)</f>
        <v>0</v>
      </c>
      <c r="AD155" s="74"/>
      <c r="AE155" s="141"/>
      <c r="AF155" s="133">
        <f t="array" ref="AF155">IFERROR(SUM(($G$155=LEFT(AE155,FIND("·",AE155)-1))*(LEFT(($H$155),1)=MID(AE155,FIND("|",AE155)-1,1))*(RIGHT(($H$155),LEN($H$155)-FIND("|",$H$155))=RIGHT(AE155,LEN(AE155)-FIND("|",AE155)))*($D$31+$D$30))+SUM(($D$155=LEFT(AE155,FIND("·",AE155)-1))*(LEFT(($E$155),1)=MID(AE155,FIND("|",AE155)-1,1))*(RIGHT(($E$155),LEN($E$155)-FIND("|",$E$155))=RIGHT(AE155,LEN(AE155)-FIND("|",AE155))))*($D$31+$D$30)+SUM((($G$155)=LEFT(AE155,FIND("·",AE155)-1))*(LEFT(($H$155),1)=MID(AE155,FIND("|",AE155)-1,1))*(RIGHT(($H$155),LEN($H$155)-FIND("|",$H$155))&lt;&gt;RIGHT(AE155,LEN(AE155)-FIND("|",AE155))))*$D$30+SUM(($D$155=LEFT(AE155,FIND("·",AE155)-1))*(LEFT(($E$155),1)=MID(AE155,FIND("|",AE155)-1,1))*(RIGHT(($E$155),LEN($E$155)-FIND("|",$E$155))&lt;&gt;RIGHT(AE155,LEN(AE155)-FIND("|",AE155))))*($D$30)+SUMIFS($D$29,$H$155,"&lt;&gt;0|-",$G155,LEFT(AE155,FIND("·",AE155)-1)),0)</f>
        <v>0</v>
      </c>
      <c r="AG155" s="74"/>
      <c r="AH155" s="141"/>
      <c r="AI155" s="133">
        <f t="array" ref="AI155">IFERROR(SUM(($G$155=LEFT(AH155,FIND("·",AH155)-1))*(LEFT(($H$155),1)=MID(AH155,FIND("|",AH155)-1,1))*(RIGHT(($H$155),LEN($H$155)-FIND("|",$H$155))=RIGHT(AH155,LEN(AH155)-FIND("|",AH155)))*($D$31+$D$30))+SUM(($D$155=LEFT(AH155,FIND("·",AH155)-1))*(LEFT(($E$155),1)=MID(AH155,FIND("|",AH155)-1,1))*(RIGHT(($E$155),LEN($E$155)-FIND("|",$E$155))=RIGHT(AH155,LEN(AH155)-FIND("|",AH155))))*($D$31+$D$30)+SUM((($G$155)=LEFT(AH155,FIND("·",AH155)-1))*(LEFT(($H$155),1)=MID(AH155,FIND("|",AH155)-1,1))*(RIGHT(($H$155),LEN($H$155)-FIND("|",$H$155))&lt;&gt;RIGHT(AH155,LEN(AH155)-FIND("|",AH155))))*$D$30+SUM(($D$155=LEFT(AH155,FIND("·",AH155)-1))*(LEFT(($E$155),1)=MID(AH155,FIND("|",AH155)-1,1))*(RIGHT(($E$155),LEN($E$155)-FIND("|",$E$155))&lt;&gt;RIGHT(AH155,LEN(AH155)-FIND("|",AH155))))*($D$30)+SUMIFS($D$29,$H$155,"&lt;&gt;0|-",$G155,LEFT(AH155,FIND("·",AH155)-1)),0)</f>
        <v>0</v>
      </c>
      <c r="AJ155" s="74"/>
      <c r="AK155" s="141"/>
      <c r="AL155" s="133">
        <f t="array" ref="AL155">IFERROR(SUM(($G$155=LEFT(AK155,FIND("·",AK155)-1))*(LEFT(($H$155),1)=MID(AK155,FIND("|",AK155)-1,1))*(RIGHT(($H$155),LEN($H$155)-FIND("|",$H$155))=RIGHT(AK155,LEN(AK155)-FIND("|",AK155)))*($D$31+$D$30))+SUM(($D$155=LEFT(AK155,FIND("·",AK155)-1))*(LEFT(($E$155),1)=MID(AK155,FIND("|",AK155)-1,1))*(RIGHT(($E$155),LEN($E$155)-FIND("|",$E$155))=RIGHT(AK155,LEN(AK155)-FIND("|",AK155))))*($D$31+$D$30)+SUM((($G$155)=LEFT(AK155,FIND("·",AK155)-1))*(LEFT(($H$155),1)=MID(AK155,FIND("|",AK155)-1,1))*(RIGHT(($H$155),LEN($H$155)-FIND("|",$H$155))&lt;&gt;RIGHT(AK155,LEN(AK155)-FIND("|",AK155))))*$D$30+SUM(($D$155=LEFT(AK155,FIND("·",AK155)-1))*(LEFT(($E$155),1)=MID(AK155,FIND("|",AK155)-1,1))*(RIGHT(($E$155),LEN($E$155)-FIND("|",$E$155))&lt;&gt;RIGHT(AK155,LEN(AK155)-FIND("|",AK155))))*($D$30)+SUMIFS($D$29,$H$155,"&lt;&gt;0|-",$G155,LEFT(AK155,FIND("·",AK155)-1)),0)</f>
        <v>0</v>
      </c>
      <c r="AM155" s="74"/>
      <c r="AN155" s="141"/>
      <c r="AO155" s="133">
        <f t="array" ref="AO155">IFERROR(SUM(($G$155=LEFT(AN155,FIND("·",AN155)-1))*(LEFT(($H$155),1)=MID(AN155,FIND("|",AN155)-1,1))*(RIGHT(($H$155),LEN($H$155)-FIND("|",$H$155))=RIGHT(AN155,LEN(AN155)-FIND("|",AN155)))*($D$31+$D$30))+SUM(($D$155=LEFT(AN155,FIND("·",AN155)-1))*(LEFT(($E$155),1)=MID(AN155,FIND("|",AN155)-1,1))*(RIGHT(($E$155),LEN($E$155)-FIND("|",$E$155))=RIGHT(AN155,LEN(AN155)-FIND("|",AN155))))*($D$31+$D$30)+SUM((($G$155)=LEFT(AN155,FIND("·",AN155)-1))*(LEFT(($H$155),1)=MID(AN155,FIND("|",AN155)-1,1))*(RIGHT(($H$155),LEN($H$155)-FIND("|",$H$155))&lt;&gt;RIGHT(AN155,LEN(AN155)-FIND("|",AN155))))*$D$30+SUM(($D$155=LEFT(AN155,FIND("·",AN155)-1))*(LEFT(($E$155),1)=MID(AN155,FIND("|",AN155)-1,1))*(RIGHT(($E$155),LEN($E$155)-FIND("|",$E$155))&lt;&gt;RIGHT(AN155,LEN(AN155)-FIND("|",AN155))))*($D$30)+SUMIFS($D$29,$H$155,"&lt;&gt;0|-",$G155,LEFT(AN155,FIND("·",AN155)-1)),0)</f>
        <v>0</v>
      </c>
      <c r="AP155" s="74"/>
      <c r="AQ155" s="141"/>
      <c r="AR155" s="133">
        <f t="array" ref="AR155">IFERROR(SUM(($G$155=LEFT(AQ155,FIND("·",AQ155)-1))*(LEFT(($H$155),1)=MID(AQ155,FIND("|",AQ155)-1,1))*(RIGHT(($H$155),LEN($H$155)-FIND("|",$H$155))=RIGHT(AQ155,LEN(AQ155)-FIND("|",AQ155)))*($D$31+$D$30))+SUM(($D$155=LEFT(AQ155,FIND("·",AQ155)-1))*(LEFT(($E$155),1)=MID(AQ155,FIND("|",AQ155)-1,1))*(RIGHT(($E$155),LEN($E$155)-FIND("|",$E$155))=RIGHT(AQ155,LEN(AQ155)-FIND("|",AQ155))))*($D$31+$D$30)+SUM((($G$155)=LEFT(AQ155,FIND("·",AQ155)-1))*(LEFT(($H$155),1)=MID(AQ155,FIND("|",AQ155)-1,1))*(RIGHT(($H$155),LEN($H$155)-FIND("|",$H$155))&lt;&gt;RIGHT(AQ155,LEN(AQ155)-FIND("|",AQ155))))*$D$30+SUM(($D$155=LEFT(AQ155,FIND("·",AQ155)-1))*(LEFT(($E$155),1)=MID(AQ155,FIND("|",AQ155)-1,1))*(RIGHT(($E$155),LEN($E$155)-FIND("|",$E$155))&lt;&gt;RIGHT(AQ155,LEN(AQ155)-FIND("|",AQ155))))*($D$30)+SUMIFS($D$29,$H$155,"&lt;&gt;0|-",$G155,LEFT(AQ155,FIND("·",AQ155)-1)),0)</f>
        <v>0</v>
      </c>
      <c r="AS155" s="74"/>
      <c r="AT155" s="141"/>
      <c r="AU155" s="133">
        <f t="array" ref="AU155">IFERROR(SUM(($G$155=LEFT(AT155,FIND("·",AT155)-1))*(LEFT(($H$155),1)=MID(AT155,FIND("|",AT155)-1,1))*(RIGHT(($H$155),LEN($H$155)-FIND("|",$H$155))=RIGHT(AT155,LEN(AT155)-FIND("|",AT155)))*($D$31+$D$30))+SUM(($D$155=LEFT(AT155,FIND("·",AT155)-1))*(LEFT(($E$155),1)=MID(AT155,FIND("|",AT155)-1,1))*(RIGHT(($E$155),LEN($E$155)-FIND("|",$E$155))=RIGHT(AT155,LEN(AT155)-FIND("|",AT155))))*($D$31+$D$30)+SUM((($G$155)=LEFT(AT155,FIND("·",AT155)-1))*(LEFT(($H$155),1)=MID(AT155,FIND("|",AT155)-1,1))*(RIGHT(($H$155),LEN($H$155)-FIND("|",$H$155))&lt;&gt;RIGHT(AT155,LEN(AT155)-FIND("|",AT155))))*$D$30+SUM(($D$155=LEFT(AT155,FIND("·",AT155)-1))*(LEFT(($E$155),1)=MID(AT155,FIND("|",AT155)-1,1))*(RIGHT(($E$155),LEN($E$155)-FIND("|",$E$155))&lt;&gt;RIGHT(AT155,LEN(AT155)-FIND("|",AT155))))*($D$30)+SUMIFS($D$29,$H$155,"&lt;&gt;0|-",$G155,LEFT(AT155,FIND("·",AT155)-1)),0)</f>
        <v>0</v>
      </c>
      <c r="AV155" s="74"/>
      <c r="AW155" s="141"/>
      <c r="AX155" s="133">
        <f t="array" ref="AX155">IFERROR(SUM(($G$155=LEFT(AW155,FIND("·",AW155)-1))*(LEFT(($H$155),1)=MID(AW155,FIND("|",AW155)-1,1))*(RIGHT(($H$155),LEN($H$155)-FIND("|",$H$155))=RIGHT(AW155,LEN(AW155)-FIND("|",AW155)))*($D$31+$D$30))+SUM(($D$155=LEFT(AW155,FIND("·",AW155)-1))*(LEFT(($E$155),1)=MID(AW155,FIND("|",AW155)-1,1))*(RIGHT(($E$155),LEN($E$155)-FIND("|",$E$155))=RIGHT(AW155,LEN(AW155)-FIND("|",AW155))))*($D$31+$D$30)+SUM((($G$155)=LEFT(AW155,FIND("·",AW155)-1))*(LEFT(($H$155),1)=MID(AW155,FIND("|",AW155)-1,1))*(RIGHT(($H$155),LEN($H$155)-FIND("|",$H$155))&lt;&gt;RIGHT(AW155,LEN(AW155)-FIND("|",AW155))))*$D$30+SUM(($D$155=LEFT(AW155,FIND("·",AW155)-1))*(LEFT(($E$155),1)=MID(AW155,FIND("|",AW155)-1,1))*(RIGHT(($E$155),LEN($E$155)-FIND("|",$E$155))&lt;&gt;RIGHT(AW155,LEN(AW155)-FIND("|",AW155))))*($D$30)+SUMIFS($D$29,$H$155,"&lt;&gt;0|-",$G155,LEFT(AW155,FIND("·",AW155)-1)),0)</f>
        <v>0</v>
      </c>
      <c r="AY155" s="74"/>
      <c r="AZ155" s="141"/>
      <c r="BA155" s="133">
        <f t="array" ref="BA155">IFERROR(SUM(($G$155=LEFT(AZ155,FIND("·",AZ155)-1))*(LEFT(($H$155),1)=MID(AZ155,FIND("|",AZ155)-1,1))*(RIGHT(($H$155),LEN($H$155)-FIND("|",$H$155))=RIGHT(AZ155,LEN(AZ155)-FIND("|",AZ155)))*($D$31+$D$30))+SUM(($D$155=LEFT(AZ155,FIND("·",AZ155)-1))*(LEFT(($E$155),1)=MID(AZ155,FIND("|",AZ155)-1,1))*(RIGHT(($E$155),LEN($E$155)-FIND("|",$E$155))=RIGHT(AZ155,LEN(AZ155)-FIND("|",AZ155))))*($D$31+$D$30)+SUM((($G$155)=LEFT(AZ155,FIND("·",AZ155)-1))*(LEFT(($H$155),1)=MID(AZ155,FIND("|",AZ155)-1,1))*(RIGHT(($H$155),LEN($H$155)-FIND("|",$H$155))&lt;&gt;RIGHT(AZ155,LEN(AZ155)-FIND("|",AZ155))))*$D$30+SUM(($D$155=LEFT(AZ155,FIND("·",AZ155)-1))*(LEFT(($E$155),1)=MID(AZ155,FIND("|",AZ155)-1,1))*(RIGHT(($E$155),LEN($E$155)-FIND("|",$E$155))&lt;&gt;RIGHT(AZ155,LEN(AZ155)-FIND("|",AZ155))))*($D$30)+SUMIFS($D$29,$H$155,"&lt;&gt;0|-",$G155,LEFT(AZ155,FIND("·",AZ155)-1)),0)</f>
        <v>0</v>
      </c>
      <c r="BB155" s="74"/>
      <c r="BC155" s="141"/>
      <c r="BD155" s="133">
        <f t="array" ref="BD155">IFERROR(SUM(($G$155=LEFT(BC155,FIND("·",BC155)-1))*(LEFT(($H$155),1)=MID(BC155,FIND("|",BC155)-1,1))*(RIGHT(($H$155),LEN($H$155)-FIND("|",$H$155))=RIGHT(BC155,LEN(BC155)-FIND("|",BC155)))*($D$31+$D$30))+SUM(($D$155=LEFT(BC155,FIND("·",BC155)-1))*(LEFT(($E$155),1)=MID(BC155,FIND("|",BC155)-1,1))*(RIGHT(($E$155),LEN($E$155)-FIND("|",$E$155))=RIGHT(BC155,LEN(BC155)-FIND("|",BC155))))*($D$31+$D$30)+SUM((($G$155)=LEFT(BC155,FIND("·",BC155)-1))*(LEFT(($H$155),1)=MID(BC155,FIND("|",BC155)-1,1))*(RIGHT(($H$155),LEN($H$155)-FIND("|",$H$155))&lt;&gt;RIGHT(BC155,LEN(BC155)-FIND("|",BC155))))*$D$30+SUM(($D$155=LEFT(BC155,FIND("·",BC155)-1))*(LEFT(($E$155),1)=MID(BC155,FIND("|",BC155)-1,1))*(RIGHT(($E$155),LEN($E$155)-FIND("|",$E$155))&lt;&gt;RIGHT(BC155,LEN(BC155)-FIND("|",BC155))))*($D$30)+SUMIFS($D$29,$H$155,"&lt;&gt;0|-",$G155,LEFT(BC155,FIND("·",BC155)-1)),0)</f>
        <v>0</v>
      </c>
      <c r="BE155" s="74"/>
      <c r="BF155" s="141"/>
      <c r="BG155" s="133">
        <f t="array" ref="BG155">IFERROR(SUM(($G$155=LEFT(BF155,FIND("·",BF155)-1))*(LEFT(($H$155),1)=MID(BF155,FIND("|",BF155)-1,1))*(RIGHT(($H$155),LEN($H$155)-FIND("|",$H$155))=RIGHT(BF155,LEN(BF155)-FIND("|",BF155)))*($D$31+$D$30))+SUM(($D$155=LEFT(BF155,FIND("·",BF155)-1))*(LEFT(($E$155),1)=MID(BF155,FIND("|",BF155)-1,1))*(RIGHT(($E$155),LEN($E$155)-FIND("|",$E$155))=RIGHT(BF155,LEN(BF155)-FIND("|",BF155))))*($D$31+$D$30)+SUM((($G$155)=LEFT(BF155,FIND("·",BF155)-1))*(LEFT(($H$155),1)=MID(BF155,FIND("|",BF155)-1,1))*(RIGHT(($H$155),LEN($H$155)-FIND("|",$H$155))&lt;&gt;RIGHT(BF155,LEN(BF155)-FIND("|",BF155))))*$D$30+SUM(($D$155=LEFT(BF155,FIND("·",BF155)-1))*(LEFT(($E$155),1)=MID(BF155,FIND("|",BF155)-1,1))*(RIGHT(($E$155),LEN($E$155)-FIND("|",$E$155))&lt;&gt;RIGHT(BF155,LEN(BF155)-FIND("|",BF155))))*($D$30)+SUMIFS($D$29,$H$155,"&lt;&gt;0|-",$G155,LEFT(BF155,FIND("·",BF155)-1)),0)</f>
        <v>0</v>
      </c>
      <c r="BH155" s="74"/>
      <c r="BI155" s="141"/>
      <c r="BJ155" s="133">
        <f t="array" ref="BJ155">IFERROR(SUM(($G$155=LEFT(BI155,FIND("·",BI155)-1))*(LEFT(($H$155),1)=MID(BI155,FIND("|",BI155)-1,1))*(RIGHT(($H$155),LEN($H$155)-FIND("|",$H$155))=RIGHT(BI155,LEN(BI155)-FIND("|",BI155)))*($D$31+$D$30))+SUM(($D$155=LEFT(BI155,FIND("·",BI155)-1))*(LEFT(($E$155),1)=MID(BI155,FIND("|",BI155)-1,1))*(RIGHT(($E$155),LEN($E$155)-FIND("|",$E$155))=RIGHT(BI155,LEN(BI155)-FIND("|",BI155))))*($D$31+$D$30)+SUM((($G$155)=LEFT(BI155,FIND("·",BI155)-1))*(LEFT(($H$155),1)=MID(BI155,FIND("|",BI155)-1,1))*(RIGHT(($H$155),LEN($H$155)-FIND("|",$H$155))&lt;&gt;RIGHT(BI155,LEN(BI155)-FIND("|",BI155))))*$D$30+SUM(($D$155=LEFT(BI155,FIND("·",BI155)-1))*(LEFT(($E$155),1)=MID(BI155,FIND("|",BI155)-1,1))*(RIGHT(($E$155),LEN($E$155)-FIND("|",$E$155))&lt;&gt;RIGHT(BI155,LEN(BI155)-FIND("|",BI155))))*($D$30)+SUMIFS($D$29,$H$155,"&lt;&gt;0|-",$G155,LEFT(BI155,FIND("·",BI155)-1)),0)</f>
        <v>0</v>
      </c>
      <c r="BK155" s="74"/>
      <c r="BL155" s="141"/>
      <c r="BM155" s="133">
        <f t="array" ref="BM155">IFERROR(SUM(($G$155=LEFT(BL155,FIND("·",BL155)-1))*(LEFT(($H$155),1)=MID(BL155,FIND("|",BL155)-1,1))*(RIGHT(($H$155),LEN($H$155)-FIND("|",$H$155))=RIGHT(BL155,LEN(BL155)-FIND("|",BL155)))*($D$31+$D$30))+SUM(($D$155=LEFT(BL155,FIND("·",BL155)-1))*(LEFT(($E$155),1)=MID(BL155,FIND("|",BL155)-1,1))*(RIGHT(($E$155),LEN($E$155)-FIND("|",$E$155))=RIGHT(BL155,LEN(BL155)-FIND("|",BL155))))*($D$31+$D$30)+SUM((($G$155)=LEFT(BL155,FIND("·",BL155)-1))*(LEFT(($H$155),1)=MID(BL155,FIND("|",BL155)-1,1))*(RIGHT(($H$155),LEN($H$155)-FIND("|",$H$155))&lt;&gt;RIGHT(BL155,LEN(BL155)-FIND("|",BL155))))*$D$30+SUM(($D$155=LEFT(BL155,FIND("·",BL155)-1))*(LEFT(($E$155),1)=MID(BL155,FIND("|",BL155)-1,1))*(RIGHT(($E$155),LEN($E$155)-FIND("|",$E$155))&lt;&gt;RIGHT(BL155,LEN(BL155)-FIND("|",BL155))))*($D$30)+SUMIFS($D$29,$H$155,"&lt;&gt;0|-",$G155,LEFT(BL155,FIND("·",BL155)-1)),0)</f>
        <v>0</v>
      </c>
      <c r="BN155" s="74"/>
      <c r="BO155" s="141"/>
      <c r="BP155" s="133">
        <f t="array" ref="BP155">IFERROR(SUM(($G$155=LEFT(BO155,FIND("·",BO155)-1))*(LEFT(($H$155),1)=MID(BO155,FIND("|",BO155)-1,1))*(RIGHT(($H$155),LEN($H$155)-FIND("|",$H$155))=RIGHT(BO155,LEN(BO155)-FIND("|",BO155)))*($D$31+$D$30))+SUM(($D$155=LEFT(BO155,FIND("·",BO155)-1))*(LEFT(($E$155),1)=MID(BO155,FIND("|",BO155)-1,1))*(RIGHT(($E$155),LEN($E$155)-FIND("|",$E$155))=RIGHT(BO155,LEN(BO155)-FIND("|",BO155))))*($D$31+$D$30)+SUM((($G$155)=LEFT(BO155,FIND("·",BO155)-1))*(LEFT(($H$155),1)=MID(BO155,FIND("|",BO155)-1,1))*(RIGHT(($H$155),LEN($H$155)-FIND("|",$H$155))&lt;&gt;RIGHT(BO155,LEN(BO155)-FIND("|",BO155))))*$D$30+SUM(($D$155=LEFT(BO155,FIND("·",BO155)-1))*(LEFT(($E$155),1)=MID(BO155,FIND("|",BO155)-1,1))*(RIGHT(($E$155),LEN($E$155)-FIND("|",$E$155))&lt;&gt;RIGHT(BO155,LEN(BO155)-FIND("|",BO155))))*($D$30)+SUMIFS($D$29,$H$155,"&lt;&gt;0|-",$G155,LEFT(BO155,FIND("·",BO155)-1)),0)</f>
        <v>0</v>
      </c>
      <c r="BQ155" s="74"/>
      <c r="BR155" s="141"/>
      <c r="BS155" s="133">
        <f t="array" ref="BS155">IFERROR(SUM(($G$155=LEFT(BR155,FIND("·",BR155)-1))*(LEFT(($H$155),1)=MID(BR155,FIND("|",BR155)-1,1))*(RIGHT(($H$155),LEN($H$155)-FIND("|",$H$155))=RIGHT(BR155,LEN(BR155)-FIND("|",BR155)))*($D$31+$D$30))+SUM(($D$155=LEFT(BR155,FIND("·",BR155)-1))*(LEFT(($E$155),1)=MID(BR155,FIND("|",BR155)-1,1))*(RIGHT(($E$155),LEN($E$155)-FIND("|",$E$155))=RIGHT(BR155,LEN(BR155)-FIND("|",BR155))))*($D$31+$D$30)+SUM((($G$155)=LEFT(BR155,FIND("·",BR155)-1))*(LEFT(($H$155),1)=MID(BR155,FIND("|",BR155)-1,1))*(RIGHT(($H$155),LEN($H$155)-FIND("|",$H$155))&lt;&gt;RIGHT(BR155,LEN(BR155)-FIND("|",BR155))))*$D$30+SUM(($D$155=LEFT(BR155,FIND("·",BR155)-1))*(LEFT(($E$155),1)=MID(BR155,FIND("|",BR155)-1,1))*(RIGHT(($E$155),LEN($E$155)-FIND("|",$E$155))&lt;&gt;RIGHT(BR155,LEN(BR155)-FIND("|",BR155))))*($D$30)+SUMIFS($D$29,$H$155,"&lt;&gt;0|-",$G155,LEFT(BR155,FIND("·",BR155)-1)),0)</f>
        <v>0</v>
      </c>
      <c r="BT155" s="74"/>
      <c r="BU155" s="141"/>
      <c r="BV155" s="133">
        <f t="array" ref="BV155">IFERROR(SUM(($G$155=LEFT(BU155,FIND("·",BU155)-1))*(LEFT(($H$155),1)=MID(BU155,FIND("|",BU155)-1,1))*(RIGHT(($H$155),LEN($H$155)-FIND("|",$H$155))=RIGHT(BU155,LEN(BU155)-FIND("|",BU155)))*($D$31+$D$30))+SUM(($D$155=LEFT(BU155,FIND("·",BU155)-1))*(LEFT(($E$155),1)=MID(BU155,FIND("|",BU155)-1,1))*(RIGHT(($E$155),LEN($E$155)-FIND("|",$E$155))=RIGHT(BU155,LEN(BU155)-FIND("|",BU155))))*($D$31+$D$30)+SUM((($G$155)=LEFT(BU155,FIND("·",BU155)-1))*(LEFT(($H$155),1)=MID(BU155,FIND("|",BU155)-1,1))*(RIGHT(($H$155),LEN($H$155)-FIND("|",$H$155))&lt;&gt;RIGHT(BU155,LEN(BU155)-FIND("|",BU155))))*$D$30+SUM(($D$155=LEFT(BU155,FIND("·",BU155)-1))*(LEFT(($E$155),1)=MID(BU155,FIND("|",BU155)-1,1))*(RIGHT(($E$155),LEN($E$155)-FIND("|",$E$155))&lt;&gt;RIGHT(BU155,LEN(BU155)-FIND("|",BU155))))*($D$30)+SUMIFS($D$29,$H$155,"&lt;&gt;0|-",$G155,LEFT(BU155,FIND("·",BU155)-1)),0)</f>
        <v>0</v>
      </c>
      <c r="BW155" s="74"/>
      <c r="BX155" s="141"/>
      <c r="BY155" s="133">
        <f t="array" ref="BY155">IFERROR(SUM(($G$155=LEFT(BX155,FIND("·",BX155)-1))*(LEFT(($H$155),1)=MID(BX155,FIND("|",BX155)-1,1))*(RIGHT(($H$155),LEN($H$155)-FIND("|",$H$155))=RIGHT(BX155,LEN(BX155)-FIND("|",BX155)))*($D$31+$D$30))+SUM(($D$155=LEFT(BX155,FIND("·",BX155)-1))*(LEFT(($E$155),1)=MID(BX155,FIND("|",BX155)-1,1))*(RIGHT(($E$155),LEN($E$155)-FIND("|",$E$155))=RIGHT(BX155,LEN(BX155)-FIND("|",BX155))))*($D$31+$D$30)+SUM((($G$155)=LEFT(BX155,FIND("·",BX155)-1))*(LEFT(($H$155),1)=MID(BX155,FIND("|",BX155)-1,1))*(RIGHT(($H$155),LEN($H$155)-FIND("|",$H$155))&lt;&gt;RIGHT(BX155,LEN(BX155)-FIND("|",BX155))))*$D$30+SUM(($D$155=LEFT(BX155,FIND("·",BX155)-1))*(LEFT(($E$155),1)=MID(BX155,FIND("|",BX155)-1,1))*(RIGHT(($E$155),LEN($E$155)-FIND("|",$E$155))&lt;&gt;RIGHT(BX155,LEN(BX155)-FIND("|",BX155))))*($D$30)+SUMIFS($D$29,$H$155,"&lt;&gt;0|-",$G155,LEFT(BX155,FIND("·",BX155)-1)),0)</f>
        <v>0</v>
      </c>
      <c r="BZ155" s="74"/>
      <c r="CA155" s="141"/>
      <c r="CB155" s="133">
        <f t="array" ref="CB155">IFERROR(SUM(($G$155=LEFT(CA155,FIND("·",CA155)-1))*(LEFT(($H$155),1)=MID(CA155,FIND("|",CA155)-1,1))*(RIGHT(($H$155),LEN($H$155)-FIND("|",$H$155))=RIGHT(CA155,LEN(CA155)-FIND("|",CA155)))*($D$31+$D$30))+SUM(($D$155=LEFT(CA155,FIND("·",CA155)-1))*(LEFT(($E$155),1)=MID(CA155,FIND("|",CA155)-1,1))*(RIGHT(($E$155),LEN($E$155)-FIND("|",$E$155))=RIGHT(CA155,LEN(CA155)-FIND("|",CA155))))*($D$31+$D$30)+SUM((($G$155)=LEFT(CA155,FIND("·",CA155)-1))*(LEFT(($H$155),1)=MID(CA155,FIND("|",CA155)-1,1))*(RIGHT(($H$155),LEN($H$155)-FIND("|",$H$155))&lt;&gt;RIGHT(CA155,LEN(CA155)-FIND("|",CA155))))*$D$30+SUM(($D$155=LEFT(CA155,FIND("·",CA155)-1))*(LEFT(($E$155),1)=MID(CA155,FIND("|",CA155)-1,1))*(RIGHT(($E$155),LEN($E$155)-FIND("|",$E$155))&lt;&gt;RIGHT(CA155,LEN(CA155)-FIND("|",CA155))))*($D$30)+SUMIFS($D$29,$H$155,"&lt;&gt;0|-",$G155,LEFT(CA155,FIND("·",CA155)-1)),0)</f>
        <v>0</v>
      </c>
      <c r="CC155" s="74"/>
      <c r="CD155" s="141"/>
      <c r="CE155" s="133">
        <f t="array" ref="CE155">IFERROR(SUM(($G$155=LEFT(CD155,FIND("·",CD155)-1))*(LEFT(($H$155),1)=MID(CD155,FIND("|",CD155)-1,1))*(RIGHT(($H$155),LEN($H$155)-FIND("|",$H$155))=RIGHT(CD155,LEN(CD155)-FIND("|",CD155)))*($D$31+$D$30))+SUM(($D$155=LEFT(CD155,FIND("·",CD155)-1))*(LEFT(($E$155),1)=MID(CD155,FIND("|",CD155)-1,1))*(RIGHT(($E$155),LEN($E$155)-FIND("|",$E$155))=RIGHT(CD155,LEN(CD155)-FIND("|",CD155))))*($D$31+$D$30)+SUM((($G$155)=LEFT(CD155,FIND("·",CD155)-1))*(LEFT(($H$155),1)=MID(CD155,FIND("|",CD155)-1,1))*(RIGHT(($H$155),LEN($H$155)-FIND("|",$H$155))&lt;&gt;RIGHT(CD155,LEN(CD155)-FIND("|",CD155))))*$D$30+SUM(($D$155=LEFT(CD155,FIND("·",CD155)-1))*(LEFT(($E$155),1)=MID(CD155,FIND("|",CD155)-1,1))*(RIGHT(($E$155),LEN($E$155)-FIND("|",$E$155))&lt;&gt;RIGHT(CD155,LEN(CD155)-FIND("|",CD155))))*($D$30)+SUMIFS($D$29,$H$155,"&lt;&gt;0|-",$G155,LEFT(CD155,FIND("·",CD155)-1)),0)</f>
        <v>0</v>
      </c>
      <c r="CF155" s="74"/>
      <c r="CG155" s="141"/>
      <c r="CH155" s="133">
        <f t="array" ref="CH155">IFERROR(SUM(($G$155=LEFT(CG155,FIND("·",CG155)-1))*(LEFT(($H$155),1)=MID(CG155,FIND("|",CG155)-1,1))*(RIGHT(($H$155),LEN($H$155)-FIND("|",$H$155))=RIGHT(CG155,LEN(CG155)-FIND("|",CG155)))*($D$31+$D$30))+SUM(($D$155=LEFT(CG155,FIND("·",CG155)-1))*(LEFT(($E$155),1)=MID(CG155,FIND("|",CG155)-1,1))*(RIGHT(($E$155),LEN($E$155)-FIND("|",$E$155))=RIGHT(CG155,LEN(CG155)-FIND("|",CG155))))*($D$31+$D$30)+SUM((($G$155)=LEFT(CG155,FIND("·",CG155)-1))*(LEFT(($H$155),1)=MID(CG155,FIND("|",CG155)-1,1))*(RIGHT(($H$155),LEN($H$155)-FIND("|",$H$155))&lt;&gt;RIGHT(CG155,LEN(CG155)-FIND("|",CG155))))*$D$30+SUM(($D$155=LEFT(CG155,FIND("·",CG155)-1))*(LEFT(($E$155),1)=MID(CG155,FIND("|",CG155)-1,1))*(RIGHT(($E$155),LEN($E$155)-FIND("|",$E$155))&lt;&gt;RIGHT(CG155,LEN(CG155)-FIND("|",CG155))))*($D$30)+SUMIFS($D$29,$H$155,"&lt;&gt;0|-",$G155,LEFT(CG155,FIND("·",CG155)-1)),0)</f>
        <v>0</v>
      </c>
      <c r="CI155" s="74"/>
      <c r="CJ155" s="141"/>
      <c r="CK155" s="133">
        <f t="array" ref="CK155">IFERROR(SUM(($G$155=LEFT(CJ155,FIND("·",CJ155)-1))*(LEFT(($H$155),1)=MID(CJ155,FIND("|",CJ155)-1,1))*(RIGHT(($H$155),LEN($H$155)-FIND("|",$H$155))=RIGHT(CJ155,LEN(CJ155)-FIND("|",CJ155)))*($D$31+$D$30))+SUM(($D$155=LEFT(CJ155,FIND("·",CJ155)-1))*(LEFT(($E$155),1)=MID(CJ155,FIND("|",CJ155)-1,1))*(RIGHT(($E$155),LEN($E$155)-FIND("|",$E$155))=RIGHT(CJ155,LEN(CJ155)-FIND("|",CJ155))))*($D$31+$D$30)+SUM((($G$155)=LEFT(CJ155,FIND("·",CJ155)-1))*(LEFT(($H$155),1)=MID(CJ155,FIND("|",CJ155)-1,1))*(RIGHT(($H$155),LEN($H$155)-FIND("|",$H$155))&lt;&gt;RIGHT(CJ155,LEN(CJ155)-FIND("|",CJ155))))*$D$30+SUM(($D$155=LEFT(CJ155,FIND("·",CJ155)-1))*(LEFT(($E$155),1)=MID(CJ155,FIND("|",CJ155)-1,1))*(RIGHT(($E$155),LEN($E$155)-FIND("|",$E$155))&lt;&gt;RIGHT(CJ155,LEN(CJ155)-FIND("|",CJ155))))*($D$30)+SUMIFS($D$29,$H$155,"&lt;&gt;0|-",$G155,LEFT(CJ155,FIND("·",CJ155)-1)),0)</f>
        <v>0</v>
      </c>
      <c r="CL155" s="74"/>
      <c r="CM155" s="141"/>
      <c r="CN155" s="133">
        <f t="array" ref="CN155">IFERROR(SUM(($G$155=LEFT(CM155,FIND("·",CM155)-1))*(LEFT(($H$155),1)=MID(CM155,FIND("|",CM155)-1,1))*(RIGHT(($H$155),LEN($H$155)-FIND("|",$H$155))=RIGHT(CM155,LEN(CM155)-FIND("|",CM155)))*($D$31+$D$30))+SUM(($D$155=LEFT(CM155,FIND("·",CM155)-1))*(LEFT(($E$155),1)=MID(CM155,FIND("|",CM155)-1,1))*(RIGHT(($E$155),LEN($E$155)-FIND("|",$E$155))=RIGHT(CM155,LEN(CM155)-FIND("|",CM155))))*($D$31+$D$30)+SUM((($G$155)=LEFT(CM155,FIND("·",CM155)-1))*(LEFT(($H$155),1)=MID(CM155,FIND("|",CM155)-1,1))*(RIGHT(($H$155),LEN($H$155)-FIND("|",$H$155))&lt;&gt;RIGHT(CM155,LEN(CM155)-FIND("|",CM155))))*$D$30+SUM(($D$155=LEFT(CM155,FIND("·",CM155)-1))*(LEFT(($E$155),1)=MID(CM155,FIND("|",CM155)-1,1))*(RIGHT(($E$155),LEN($E$155)-FIND("|",$E$155))&lt;&gt;RIGHT(CM155,LEN(CM155)-FIND("|",CM155))))*($D$30)+SUMIFS($D$29,$H$155,"&lt;&gt;0|-",$G155,LEFT(CM155,FIND("·",CM155)-1)),0)</f>
        <v>0</v>
      </c>
      <c r="CO155" s="74"/>
      <c r="CP155" s="141"/>
      <c r="CQ155" s="133">
        <f t="array" ref="CQ155">IFERROR(SUM(($G$155=LEFT(CP155,FIND("·",CP155)-1))*(LEFT(($H$155),1)=MID(CP155,FIND("|",CP155)-1,1))*(RIGHT(($H$155),LEN($H$155)-FIND("|",$H$155))=RIGHT(CP155,LEN(CP155)-FIND("|",CP155)))*($D$31+$D$30))+SUM(($D$155=LEFT(CP155,FIND("·",CP155)-1))*(LEFT(($E$155),1)=MID(CP155,FIND("|",CP155)-1,1))*(RIGHT(($E$155),LEN($E$155)-FIND("|",$E$155))=RIGHT(CP155,LEN(CP155)-FIND("|",CP155))))*($D$31+$D$30)+SUM((($G$155)=LEFT(CP155,FIND("·",CP155)-1))*(LEFT(($H$155),1)=MID(CP155,FIND("|",CP155)-1,1))*(RIGHT(($H$155),LEN($H$155)-FIND("|",$H$155))&lt;&gt;RIGHT(CP155,LEN(CP155)-FIND("|",CP155))))*$D$30+SUM(($D$155=LEFT(CP155,FIND("·",CP155)-1))*(LEFT(($E$155),1)=MID(CP155,FIND("|",CP155)-1,1))*(RIGHT(($E$155),LEN($E$155)-FIND("|",$E$155))&lt;&gt;RIGHT(CP155,LEN(CP155)-FIND("|",CP155))))*($D$30)+SUMIFS($D$29,$H$155,"&lt;&gt;0|-",$G155,LEFT(CP155,FIND("·",CP155)-1)),0)</f>
        <v>0</v>
      </c>
      <c r="CR155" s="74"/>
      <c r="CS155" s="141"/>
      <c r="CT155" s="133">
        <f t="array" ref="CT155">IFERROR(SUM(($G$155=LEFT(CS155,FIND("·",CS155)-1))*(LEFT(($H$155),1)=MID(CS155,FIND("|",CS155)-1,1))*(RIGHT(($H$155),LEN($H$155)-FIND("|",$H$155))=RIGHT(CS155,LEN(CS155)-FIND("|",CS155)))*($D$31+$D$30))+SUM(($D$155=LEFT(CS155,FIND("·",CS155)-1))*(LEFT(($E$155),1)=MID(CS155,FIND("|",CS155)-1,1))*(RIGHT(($E$155),LEN($E$155)-FIND("|",$E$155))=RIGHT(CS155,LEN(CS155)-FIND("|",CS155))))*($D$31+$D$30)+SUM((($G$155)=LEFT(CS155,FIND("·",CS155)-1))*(LEFT(($H$155),1)=MID(CS155,FIND("|",CS155)-1,1))*(RIGHT(($H$155),LEN($H$155)-FIND("|",$H$155))&lt;&gt;RIGHT(CS155,LEN(CS155)-FIND("|",CS155))))*$D$30+SUM(($D$155=LEFT(CS155,FIND("·",CS155)-1))*(LEFT(($E$155),1)=MID(CS155,FIND("|",CS155)-1,1))*(RIGHT(($E$155),LEN($E$155)-FIND("|",$E$155))&lt;&gt;RIGHT(CS155,LEN(CS155)-FIND("|",CS155))))*($D$30)+SUMIFS($D$29,$H$155,"&lt;&gt;0|-",$G155,LEFT(CS155,FIND("·",CS155)-1)),0)</f>
        <v>0</v>
      </c>
      <c r="CU155" s="74"/>
      <c r="CV155" s="141"/>
      <c r="CW155" s="133">
        <f t="array" ref="CW155">IFERROR(SUM(($G$155=LEFT(CV155,FIND("·",CV155)-1))*(LEFT(($H$155),1)=MID(CV155,FIND("|",CV155)-1,1))*(RIGHT(($H$155),LEN($H$155)-FIND("|",$H$155))=RIGHT(CV155,LEN(CV155)-FIND("|",CV155)))*($D$31+$D$30))+SUM(($D$155=LEFT(CV155,FIND("·",CV155)-1))*(LEFT(($E$155),1)=MID(CV155,FIND("|",CV155)-1,1))*(RIGHT(($E$155),LEN($E$155)-FIND("|",$E$155))=RIGHT(CV155,LEN(CV155)-FIND("|",CV155))))*($D$31+$D$30)+SUM((($G$155)=LEFT(CV155,FIND("·",CV155)-1))*(LEFT(($H$155),1)=MID(CV155,FIND("|",CV155)-1,1))*(RIGHT(($H$155),LEN($H$155)-FIND("|",$H$155))&lt;&gt;RIGHT(CV155,LEN(CV155)-FIND("|",CV155))))*$D$30+SUM(($D$155=LEFT(CV155,FIND("·",CV155)-1))*(LEFT(($E$155),1)=MID(CV155,FIND("|",CV155)-1,1))*(RIGHT(($E$155),LEN($E$155)-FIND("|",$E$155))&lt;&gt;RIGHT(CV155,LEN(CV155)-FIND("|",CV155))))*($D$30)+SUMIFS($D$29,$H$155,"&lt;&gt;0|-",$G155,LEFT(CV155,FIND("·",CV155)-1)),0)</f>
        <v>0</v>
      </c>
      <c r="CX155" s="74"/>
      <c r="CY155" s="141"/>
      <c r="CZ155" s="133">
        <f t="array" ref="CZ155">IFERROR(SUM(($G$155=LEFT(CY155,FIND("·",CY155)-1))*(LEFT(($H$155),1)=MID(CY155,FIND("|",CY155)-1,1))*(RIGHT(($H$155),LEN($H$155)-FIND("|",$H$155))=RIGHT(CY155,LEN(CY155)-FIND("|",CY155)))*($D$31+$D$30))+SUM(($D$155=LEFT(CY155,FIND("·",CY155)-1))*(LEFT(($E$155),1)=MID(CY155,FIND("|",CY155)-1,1))*(RIGHT(($E$155),LEN($E$155)-FIND("|",$E$155))=RIGHT(CY155,LEN(CY155)-FIND("|",CY155))))*($D$31+$D$30)+SUM((($G$155)=LEFT(CY155,FIND("·",CY155)-1))*(LEFT(($H$155),1)=MID(CY155,FIND("|",CY155)-1,1))*(RIGHT(($H$155),LEN($H$155)-FIND("|",$H$155))&lt;&gt;RIGHT(CY155,LEN(CY155)-FIND("|",CY155))))*$D$30+SUM(($D$155=LEFT(CY155,FIND("·",CY155)-1))*(LEFT(($E$155),1)=MID(CY155,FIND("|",CY155)-1,1))*(RIGHT(($E$155),LEN($E$155)-FIND("|",$E$155))&lt;&gt;RIGHT(CY155,LEN(CY155)-FIND("|",CY155))))*($D$30)+SUMIFS($D$29,$H$155,"&lt;&gt;0|-",$G155,LEFT(CY155,FIND("·",CY155)-1)),0)</f>
        <v>0</v>
      </c>
      <c r="DA155" s="74"/>
      <c r="DB155" s="141"/>
      <c r="DC155" s="133">
        <f t="array" ref="DC155">IFERROR(SUM(($G$155=LEFT(DB155,FIND("·",DB155)-1))*(LEFT(($H$155),1)=MID(DB155,FIND("|",DB155)-1,1))*(RIGHT(($H$155),LEN($H$155)-FIND("|",$H$155))=RIGHT(DB155,LEN(DB155)-FIND("|",DB155)))*($D$31+$D$30))+SUM(($D$155=LEFT(DB155,FIND("·",DB155)-1))*(LEFT(($E$155),1)=MID(DB155,FIND("|",DB155)-1,1))*(RIGHT(($E$155),LEN($E$155)-FIND("|",$E$155))=RIGHT(DB155,LEN(DB155)-FIND("|",DB155))))*($D$31+$D$30)+SUM((($G$155)=LEFT(DB155,FIND("·",DB155)-1))*(LEFT(($H$155),1)=MID(DB155,FIND("|",DB155)-1,1))*(RIGHT(($H$155),LEN($H$155)-FIND("|",$H$155))&lt;&gt;RIGHT(DB155,LEN(DB155)-FIND("|",DB155))))*$D$30+SUM(($D$155=LEFT(DB155,FIND("·",DB155)-1))*(LEFT(($E$155),1)=MID(DB155,FIND("|",DB155)-1,1))*(RIGHT(($E$155),LEN($E$155)-FIND("|",$E$155))&lt;&gt;RIGHT(DB155,LEN(DB155)-FIND("|",DB155))))*($D$30)+SUMIFS($D$29,$H$155,"&lt;&gt;0|-",$G155,LEFT(DB155,FIND("·",DB155)-1)),0)</f>
        <v>0</v>
      </c>
      <c r="DD155" s="74"/>
      <c r="DE155" s="141"/>
      <c r="DF155" s="133">
        <f t="array" ref="DF155">IFERROR(SUM(($G$155=LEFT(DE155,FIND("·",DE155)-1))*(LEFT(($H$155),1)=MID(DE155,FIND("|",DE155)-1,1))*(RIGHT(($H$155),LEN($H$155)-FIND("|",$H$155))=RIGHT(DE155,LEN(DE155)-FIND("|",DE155)))*($D$31+$D$30))+SUM(($D$155=LEFT(DE155,FIND("·",DE155)-1))*(LEFT(($E$155),1)=MID(DE155,FIND("|",DE155)-1,1))*(RIGHT(($E$155),LEN($E$155)-FIND("|",$E$155))=RIGHT(DE155,LEN(DE155)-FIND("|",DE155))))*($D$31+$D$30)+SUM((($G$155)=LEFT(DE155,FIND("·",DE155)-1))*(LEFT(($H$155),1)=MID(DE155,FIND("|",DE155)-1,1))*(RIGHT(($H$155),LEN($H$155)-FIND("|",$H$155))&lt;&gt;RIGHT(DE155,LEN(DE155)-FIND("|",DE155))))*$D$30+SUM(($D$155=LEFT(DE155,FIND("·",DE155)-1))*(LEFT(($E$155),1)=MID(DE155,FIND("|",DE155)-1,1))*(RIGHT(($E$155),LEN($E$155)-FIND("|",$E$155))&lt;&gt;RIGHT(DE155,LEN(DE155)-FIND("|",DE155))))*($D$30)+SUMIFS($D$29,$H$155,"&lt;&gt;0|-",$G155,LEFT(DE155,FIND("·",DE155)-1)),0)</f>
        <v>0</v>
      </c>
      <c r="DG155" s="74"/>
      <c r="DH155" s="141"/>
      <c r="DI155" s="133">
        <f t="array" ref="DI155">IFERROR(SUM(($G$155=LEFT(DH155,FIND("·",DH155)-1))*(LEFT(($H$155),1)=MID(DH155,FIND("|",DH155)-1,1))*(RIGHT(($H$155),LEN($H$155)-FIND("|",$H$155))=RIGHT(DH155,LEN(DH155)-FIND("|",DH155)))*($D$31+$D$30))+SUM(($D$155=LEFT(DH155,FIND("·",DH155)-1))*(LEFT(($E$155),1)=MID(DH155,FIND("|",DH155)-1,1))*(RIGHT(($E$155),LEN($E$155)-FIND("|",$E$155))=RIGHT(DH155,LEN(DH155)-FIND("|",DH155))))*($D$31+$D$30)+SUM((($G$155)=LEFT(DH155,FIND("·",DH155)-1))*(LEFT(($H$155),1)=MID(DH155,FIND("|",DH155)-1,1))*(RIGHT(($H$155),LEN($H$155)-FIND("|",$H$155))&lt;&gt;RIGHT(DH155,LEN(DH155)-FIND("|",DH155))))*$D$30+SUM(($D$155=LEFT(DH155,FIND("·",DH155)-1))*(LEFT(($E$155),1)=MID(DH155,FIND("|",DH155)-1,1))*(RIGHT(($E$155),LEN($E$155)-FIND("|",$E$155))&lt;&gt;RIGHT(DH155,LEN(DH155)-FIND("|",DH155))))*($D$30)+SUMIFS($D$29,$H$155,"&lt;&gt;0|-",$G155,LEFT(DH155,FIND("·",DH155)-1)),0)</f>
        <v>0</v>
      </c>
      <c r="DJ155" s="74"/>
      <c r="DK155" s="141"/>
      <c r="DL155" s="133">
        <f t="array" ref="DL155">IFERROR(SUM(($G$155=LEFT(DK155,FIND("·",DK155)-1))*(LEFT(($H$155),1)=MID(DK155,FIND("|",DK155)-1,1))*(RIGHT(($H$155),LEN($H$155)-FIND("|",$H$155))=RIGHT(DK155,LEN(DK155)-FIND("|",DK155)))*($D$31+$D$30))+SUM(($D$155=LEFT(DK155,FIND("·",DK155)-1))*(LEFT(($E$155),1)=MID(DK155,FIND("|",DK155)-1,1))*(RIGHT(($E$155),LEN($E$155)-FIND("|",$E$155))=RIGHT(DK155,LEN(DK155)-FIND("|",DK155))))*($D$31+$D$30)+SUM((($G$155)=LEFT(DK155,FIND("·",DK155)-1))*(LEFT(($H$155),1)=MID(DK155,FIND("|",DK155)-1,1))*(RIGHT(($H$155),LEN($H$155)-FIND("|",$H$155))&lt;&gt;RIGHT(DK155,LEN(DK155)-FIND("|",DK155))))*$D$30+SUM(($D$155=LEFT(DK155,FIND("·",DK155)-1))*(LEFT(($E$155),1)=MID(DK155,FIND("|",DK155)-1,1))*(RIGHT(($E$155),LEN($E$155)-FIND("|",$E$155))&lt;&gt;RIGHT(DK155,LEN(DK155)-FIND("|",DK155))))*($D$30)+SUMIFS($D$29,$H$155,"&lt;&gt;0|-",$G155,LEFT(DK155,FIND("·",DK155)-1)),0)</f>
        <v>0</v>
      </c>
      <c r="DM155" s="74"/>
      <c r="DN155" s="141"/>
      <c r="DO155" s="133">
        <f t="array" ref="DO155">IFERROR(SUM(($G$155=LEFT(DN155,FIND("·",DN155)-1))*(LEFT(($H$155),1)=MID(DN155,FIND("|",DN155)-1,1))*(RIGHT(($H$155),LEN($H$155)-FIND("|",$H$155))=RIGHT(DN155,LEN(DN155)-FIND("|",DN155)))*($D$31+$D$30))+SUM(($D$155=LEFT(DN155,FIND("·",DN155)-1))*(LEFT(($E$155),1)=MID(DN155,FIND("|",DN155)-1,1))*(RIGHT(($E$155),LEN($E$155)-FIND("|",$E$155))=RIGHT(DN155,LEN(DN155)-FIND("|",DN155))))*($D$31+$D$30)+SUM((($G$155)=LEFT(DN155,FIND("·",DN155)-1))*(LEFT(($H$155),1)=MID(DN155,FIND("|",DN155)-1,1))*(RIGHT(($H$155),LEN($H$155)-FIND("|",$H$155))&lt;&gt;RIGHT(DN155,LEN(DN155)-FIND("|",DN155))))*$D$30+SUM(($D$155=LEFT(DN155,FIND("·",DN155)-1))*(LEFT(($E$155),1)=MID(DN155,FIND("|",DN155)-1,1))*(RIGHT(($E$155),LEN($E$155)-FIND("|",$E$155))&lt;&gt;RIGHT(DN155,LEN(DN155)-FIND("|",DN155))))*($D$30)+SUMIFS($D$29,$H$155,"&lt;&gt;0|-",$G155,LEFT(DN155,FIND("·",DN155)-1)),0)</f>
        <v>0</v>
      </c>
      <c r="DP155" s="74"/>
      <c r="DQ155" s="141"/>
      <c r="DR155" s="133">
        <f t="array" ref="DR155">IFERROR(SUM(($G$155=LEFT(DQ155,FIND("·",DQ155)-1))*(LEFT(($H$155),1)=MID(DQ155,FIND("|",DQ155)-1,1))*(RIGHT(($H$155),LEN($H$155)-FIND("|",$H$155))=RIGHT(DQ155,LEN(DQ155)-FIND("|",DQ155)))*($D$31+$D$30))+SUM(($D$155=LEFT(DQ155,FIND("·",DQ155)-1))*(LEFT(($E$155),1)=MID(DQ155,FIND("|",DQ155)-1,1))*(RIGHT(($E$155),LEN($E$155)-FIND("|",$E$155))=RIGHT(DQ155,LEN(DQ155)-FIND("|",DQ155))))*($D$31+$D$30)+SUM((($G$155)=LEFT(DQ155,FIND("·",DQ155)-1))*(LEFT(($H$155),1)=MID(DQ155,FIND("|",DQ155)-1,1))*(RIGHT(($H$155),LEN($H$155)-FIND("|",$H$155))&lt;&gt;RIGHT(DQ155,LEN(DQ155)-FIND("|",DQ155))))*$D$30+SUM(($D$155=LEFT(DQ155,FIND("·",DQ155)-1))*(LEFT(($E$155),1)=MID(DQ155,FIND("|",DQ155)-1,1))*(RIGHT(($E$155),LEN($E$155)-FIND("|",$E$155))&lt;&gt;RIGHT(DQ155,LEN(DQ155)-FIND("|",DQ155))))*($D$30)+SUMIFS($D$29,$H$155,"&lt;&gt;0|-",$G155,LEFT(DQ155,FIND("·",DQ155)-1)),0)</f>
        <v>0</v>
      </c>
      <c r="DS155" s="74"/>
      <c r="DT155" s="141"/>
      <c r="DU155" s="133">
        <f t="array" ref="DU155">IFERROR(SUM(($G$155=LEFT(DT155,FIND("·",DT155)-1))*(LEFT(($H$155),1)=MID(DT155,FIND("|",DT155)-1,1))*(RIGHT(($H$155),LEN($H$155)-FIND("|",$H$155))=RIGHT(DT155,LEN(DT155)-FIND("|",DT155)))*($D$31+$D$30))+SUM(($D$155=LEFT(DT155,FIND("·",DT155)-1))*(LEFT(($E$155),1)=MID(DT155,FIND("|",DT155)-1,1))*(RIGHT(($E$155),LEN($E$155)-FIND("|",$E$155))=RIGHT(DT155,LEN(DT155)-FIND("|",DT155))))*($D$31+$D$30)+SUM((($G$155)=LEFT(DT155,FIND("·",DT155)-1))*(LEFT(($H$155),1)=MID(DT155,FIND("|",DT155)-1,1))*(RIGHT(($H$155),LEN($H$155)-FIND("|",$H$155))&lt;&gt;RIGHT(DT155,LEN(DT155)-FIND("|",DT155))))*$D$30+SUM(($D$155=LEFT(DT155,FIND("·",DT155)-1))*(LEFT(($E$155),1)=MID(DT155,FIND("|",DT155)-1,1))*(RIGHT(($E$155),LEN($E$155)-FIND("|",$E$155))&lt;&gt;RIGHT(DT155,LEN(DT155)-FIND("|",DT155))))*($D$30)+SUMIFS($D$29,$H$155,"&lt;&gt;0|-",$G155,LEFT(DT155,FIND("·",DT155)-1)),0)</f>
        <v>0</v>
      </c>
      <c r="DV155" s="74"/>
      <c r="DW155" s="141"/>
      <c r="DX155" s="133">
        <f t="array" ref="DX155">IFERROR(SUM(($G$155=LEFT(DW155,FIND("·",DW155)-1))*(LEFT(($H$155),1)=MID(DW155,FIND("|",DW155)-1,1))*(RIGHT(($H$155),LEN($H$155)-FIND("|",$H$155))=RIGHT(DW155,LEN(DW155)-FIND("|",DW155)))*($D$31+$D$30))+SUM(($D$155=LEFT(DW155,FIND("·",DW155)-1))*(LEFT(($E$155),1)=MID(DW155,FIND("|",DW155)-1,1))*(RIGHT(($E$155),LEN($E$155)-FIND("|",$E$155))=RIGHT(DW155,LEN(DW155)-FIND("|",DW155))))*($D$31+$D$30)+SUM((($G$155)=LEFT(DW155,FIND("·",DW155)-1))*(LEFT(($H$155),1)=MID(DW155,FIND("|",DW155)-1,1))*(RIGHT(($H$155),LEN($H$155)-FIND("|",$H$155))&lt;&gt;RIGHT(DW155,LEN(DW155)-FIND("|",DW155))))*$D$30+SUM(($D$155=LEFT(DW155,FIND("·",DW155)-1))*(LEFT(($E$155),1)=MID(DW155,FIND("|",DW155)-1,1))*(RIGHT(($E$155),LEN($E$155)-FIND("|",$E$155))&lt;&gt;RIGHT(DW155,LEN(DW155)-FIND("|",DW155))))*($D$30)+SUMIFS($D$29,$H$155,"&lt;&gt;0|-",$G155,LEFT(DW155,FIND("·",DW155)-1)),0)</f>
        <v>0</v>
      </c>
      <c r="DY155" s="74"/>
      <c r="DZ155" s="141"/>
      <c r="EA155" s="133">
        <f t="array" ref="EA155">IFERROR(SUM(($G$155=LEFT(DZ155,FIND("·",DZ155)-1))*(LEFT(($H$155),1)=MID(DZ155,FIND("|",DZ155)-1,1))*(RIGHT(($H$155),LEN($H$155)-FIND("|",$H$155))=RIGHT(DZ155,LEN(DZ155)-FIND("|",DZ155)))*($D$31+$D$30))+SUM(($D$155=LEFT(DZ155,FIND("·",DZ155)-1))*(LEFT(($E$155),1)=MID(DZ155,FIND("|",DZ155)-1,1))*(RIGHT(($E$155),LEN($E$155)-FIND("|",$E$155))=RIGHT(DZ155,LEN(DZ155)-FIND("|",DZ155))))*($D$31+$D$30)+SUM((($G$155)=LEFT(DZ155,FIND("·",DZ155)-1))*(LEFT(($H$155),1)=MID(DZ155,FIND("|",DZ155)-1,1))*(RIGHT(($H$155),LEN($H$155)-FIND("|",$H$155))&lt;&gt;RIGHT(DZ155,LEN(DZ155)-FIND("|",DZ155))))*$D$30+SUM(($D$155=LEFT(DZ155,FIND("·",DZ155)-1))*(LEFT(($E$155),1)=MID(DZ155,FIND("|",DZ155)-1,1))*(RIGHT(($E$155),LEN($E$155)-FIND("|",$E$155))&lt;&gt;RIGHT(DZ155,LEN(DZ155)-FIND("|",DZ155))))*($D$30)+SUMIFS($D$29,$H$155,"&lt;&gt;0|-",$G155,LEFT(DZ155,FIND("·",DZ155)-1)),0)</f>
        <v>0</v>
      </c>
      <c r="EB155" s="74"/>
      <c r="EC155" s="141"/>
      <c r="ED155" s="133">
        <f t="array" ref="ED155">IFERROR(SUM(($G$155=LEFT(EC155,FIND("·",EC155)-1))*(LEFT(($H$155),1)=MID(EC155,FIND("|",EC155)-1,1))*(RIGHT(($H$155),LEN($H$155)-FIND("|",$H$155))=RIGHT(EC155,LEN(EC155)-FIND("|",EC155)))*($D$31+$D$30))+SUM(($D$155=LEFT(EC155,FIND("·",EC155)-1))*(LEFT(($E$155),1)=MID(EC155,FIND("|",EC155)-1,1))*(RIGHT(($E$155),LEN($E$155)-FIND("|",$E$155))=RIGHT(EC155,LEN(EC155)-FIND("|",EC155))))*($D$31+$D$30)+SUM((($G$155)=LEFT(EC155,FIND("·",EC155)-1))*(LEFT(($H$155),1)=MID(EC155,FIND("|",EC155)-1,1))*(RIGHT(($H$155),LEN($H$155)-FIND("|",$H$155))&lt;&gt;RIGHT(EC155,LEN(EC155)-FIND("|",EC155))))*$D$30+SUM(($D$155=LEFT(EC155,FIND("·",EC155)-1))*(LEFT(($E$155),1)=MID(EC155,FIND("|",EC155)-1,1))*(RIGHT(($E$155),LEN($E$155)-FIND("|",$E$155))&lt;&gt;RIGHT(EC155,LEN(EC155)-FIND("|",EC155))))*($D$30)+SUMIFS($D$29,$H$155,"&lt;&gt;0|-",$G155,LEFT(EC155,FIND("·",EC155)-1)),0)</f>
        <v>0</v>
      </c>
      <c r="EE155" s="74"/>
      <c r="EF155" s="141"/>
      <c r="EG155" s="133">
        <f t="array" ref="EG155">IFERROR(SUM(($G$155=LEFT(EF155,FIND("·",EF155)-1))*(LEFT(($H$155),1)=MID(EF155,FIND("|",EF155)-1,1))*(RIGHT(($H$155),LEN($H$155)-FIND("|",$H$155))=RIGHT(EF155,LEN(EF155)-FIND("|",EF155)))*($D$31+$D$30))+SUM(($D$155=LEFT(EF155,FIND("·",EF155)-1))*(LEFT(($E$155),1)=MID(EF155,FIND("|",EF155)-1,1))*(RIGHT(($E$155),LEN($E$155)-FIND("|",$E$155))=RIGHT(EF155,LEN(EF155)-FIND("|",EF155))))*($D$31+$D$30)+SUM((($G$155)=LEFT(EF155,FIND("·",EF155)-1))*(LEFT(($H$155),1)=MID(EF155,FIND("|",EF155)-1,1))*(RIGHT(($H$155),LEN($H$155)-FIND("|",$H$155))&lt;&gt;RIGHT(EF155,LEN(EF155)-FIND("|",EF155))))*$D$30+SUM(($D$155=LEFT(EF155,FIND("·",EF155)-1))*(LEFT(($E$155),1)=MID(EF155,FIND("|",EF155)-1,1))*(RIGHT(($E$155),LEN($E$155)-FIND("|",$E$155))&lt;&gt;RIGHT(EF155,LEN(EF155)-FIND("|",EF155))))*($D$30)+SUMIFS($D$29,$H$155,"&lt;&gt;0|-",$G155,LEFT(EF155,FIND("·",EF155)-1)),0)</f>
        <v>0</v>
      </c>
      <c r="EH155" s="74"/>
      <c r="EI155" s="141"/>
      <c r="EJ155" s="133">
        <f t="array" ref="EJ155">IFERROR(SUM(($G$155=LEFT(EI155,FIND("·",EI155)-1))*(LEFT(($H$155),1)=MID(EI155,FIND("|",EI155)-1,1))*(RIGHT(($H$155),LEN($H$155)-FIND("|",$H$155))=RIGHT(EI155,LEN(EI155)-FIND("|",EI155)))*($D$31+$D$30))+SUM(($D$155=LEFT(EI155,FIND("·",EI155)-1))*(LEFT(($E$155),1)=MID(EI155,FIND("|",EI155)-1,1))*(RIGHT(($E$155),LEN($E$155)-FIND("|",$E$155))=RIGHT(EI155,LEN(EI155)-FIND("|",EI155))))*($D$31+$D$30)+SUM((($G$155)=LEFT(EI155,FIND("·",EI155)-1))*(LEFT(($H$155),1)=MID(EI155,FIND("|",EI155)-1,1))*(RIGHT(($H$155),LEN($H$155)-FIND("|",$H$155))&lt;&gt;RIGHT(EI155,LEN(EI155)-FIND("|",EI155))))*$D$30+SUM(($D$155=LEFT(EI155,FIND("·",EI155)-1))*(LEFT(($E$155),1)=MID(EI155,FIND("|",EI155)-1,1))*(RIGHT(($E$155),LEN($E$155)-FIND("|",$E$155))&lt;&gt;RIGHT(EI155,LEN(EI155)-FIND("|",EI155))))*($D$30)+SUMIFS($D$29,$H$155,"&lt;&gt;0|-",$G155,LEFT(EI155,FIND("·",EI155)-1)),0)</f>
        <v>0</v>
      </c>
      <c r="EK155" s="74"/>
      <c r="EL155" s="141"/>
      <c r="EM155" s="133">
        <f t="array" ref="EM155">IFERROR(SUM(($G$155=LEFT(EL155,FIND("·",EL155)-1))*(LEFT(($H$155),1)=MID(EL155,FIND("|",EL155)-1,1))*(RIGHT(($H$155),LEN($H$155)-FIND("|",$H$155))=RIGHT(EL155,LEN(EL155)-FIND("|",EL155)))*($D$31+$D$30))+SUM(($D$155=LEFT(EL155,FIND("·",EL155)-1))*(LEFT(($E$155),1)=MID(EL155,FIND("|",EL155)-1,1))*(RIGHT(($E$155),LEN($E$155)-FIND("|",$E$155))=RIGHT(EL155,LEN(EL155)-FIND("|",EL155))))*($D$31+$D$30)+SUM((($G$155)=LEFT(EL155,FIND("·",EL155)-1))*(LEFT(($H$155),1)=MID(EL155,FIND("|",EL155)-1,1))*(RIGHT(($H$155),LEN($H$155)-FIND("|",$H$155))&lt;&gt;RIGHT(EL155,LEN(EL155)-FIND("|",EL155))))*$D$30+SUM(($D$155=LEFT(EL155,FIND("·",EL155)-1))*(LEFT(($E$155),1)=MID(EL155,FIND("|",EL155)-1,1))*(RIGHT(($E$155),LEN($E$155)-FIND("|",$E$155))&lt;&gt;RIGHT(EL155,LEN(EL155)-FIND("|",EL155))))*($D$30)+SUMIFS($D$29,$H$155,"&lt;&gt;0|-",$G155,LEFT(EL155,FIND("·",EL155)-1)),0)</f>
        <v>0</v>
      </c>
      <c r="EN155" s="74"/>
      <c r="EO155" s="141"/>
      <c r="EP155" s="133">
        <f t="array" ref="EP155">IFERROR(SUM(($G$155=LEFT(EO155,FIND("·",EO155)-1))*(LEFT(($H$155),1)=MID(EO155,FIND("|",EO155)-1,1))*(RIGHT(($H$155),LEN($H$155)-FIND("|",$H$155))=RIGHT(EO155,LEN(EO155)-FIND("|",EO155)))*($D$31+$D$30))+SUM(($D$155=LEFT(EO155,FIND("·",EO155)-1))*(LEFT(($E$155),1)=MID(EO155,FIND("|",EO155)-1,1))*(RIGHT(($E$155),LEN($E$155)-FIND("|",$E$155))=RIGHT(EO155,LEN(EO155)-FIND("|",EO155))))*($D$31+$D$30)+SUM((($G$155)=LEFT(EO155,FIND("·",EO155)-1))*(LEFT(($H$155),1)=MID(EO155,FIND("|",EO155)-1,1))*(RIGHT(($H$155),LEN($H$155)-FIND("|",$H$155))&lt;&gt;RIGHT(EO155,LEN(EO155)-FIND("|",EO155))))*$D$30+SUM(($D$155=LEFT(EO155,FIND("·",EO155)-1))*(LEFT(($E$155),1)=MID(EO155,FIND("|",EO155)-1,1))*(RIGHT(($E$155),LEN($E$155)-FIND("|",$E$155))&lt;&gt;RIGHT(EO155,LEN(EO155)-FIND("|",EO155))))*($D$30)+SUMIFS($D$29,$H$155,"&lt;&gt;0|-",$G155,LEFT(EO155,FIND("·",EO155)-1)),0)</f>
        <v>0</v>
      </c>
      <c r="EQ155" s="74"/>
      <c r="ER155" s="141"/>
      <c r="ES155" s="133">
        <f t="array" ref="ES155">IFERROR(SUM(($G$155=LEFT(ER155,FIND("·",ER155)-1))*(LEFT(($H$155),1)=MID(ER155,FIND("|",ER155)-1,1))*(RIGHT(($H$155),LEN($H$155)-FIND("|",$H$155))=RIGHT(ER155,LEN(ER155)-FIND("|",ER155)))*($D$31+$D$30))+SUM(($D$155=LEFT(ER155,FIND("·",ER155)-1))*(LEFT(($E$155),1)=MID(ER155,FIND("|",ER155)-1,1))*(RIGHT(($E$155),LEN($E$155)-FIND("|",$E$155))=RIGHT(ER155,LEN(ER155)-FIND("|",ER155))))*($D$31+$D$30)+SUM((($G$155)=LEFT(ER155,FIND("·",ER155)-1))*(LEFT(($H$155),1)=MID(ER155,FIND("|",ER155)-1,1))*(RIGHT(($H$155),LEN($H$155)-FIND("|",$H$155))&lt;&gt;RIGHT(ER155,LEN(ER155)-FIND("|",ER155))))*$D$30+SUM(($D$155=LEFT(ER155,FIND("·",ER155)-1))*(LEFT(($E$155),1)=MID(ER155,FIND("|",ER155)-1,1))*(RIGHT(($E$155),LEN($E$155)-FIND("|",$E$155))&lt;&gt;RIGHT(ER155,LEN(ER155)-FIND("|",ER155))))*($D$30)+SUMIFS($D$29,$H$155,"&lt;&gt;0|-",$G155,LEFT(ER155,FIND("·",ER155)-1)),0)</f>
        <v>0</v>
      </c>
      <c r="ET155" s="74"/>
      <c r="EU155" s="141"/>
      <c r="EV155" s="133">
        <f t="array" ref="EV155">IFERROR(SUM(($G$155=LEFT(EU155,FIND("·",EU155)-1))*(LEFT(($H$155),1)=MID(EU155,FIND("|",EU155)-1,1))*(RIGHT(($H$155),LEN($H$155)-FIND("|",$H$155))=RIGHT(EU155,LEN(EU155)-FIND("|",EU155)))*($D$31+$D$30))+SUM(($D$155=LEFT(EU155,FIND("·",EU155)-1))*(LEFT(($E$155),1)=MID(EU155,FIND("|",EU155)-1,1))*(RIGHT(($E$155),LEN($E$155)-FIND("|",$E$155))=RIGHT(EU155,LEN(EU155)-FIND("|",EU155))))*($D$31+$D$30)+SUM((($G$155)=LEFT(EU155,FIND("·",EU155)-1))*(LEFT(($H$155),1)=MID(EU155,FIND("|",EU155)-1,1))*(RIGHT(($H$155),LEN($H$155)-FIND("|",$H$155))&lt;&gt;RIGHT(EU155,LEN(EU155)-FIND("|",EU155))))*$D$30+SUM(($D$155=LEFT(EU155,FIND("·",EU155)-1))*(LEFT(($E$155),1)=MID(EU155,FIND("|",EU155)-1,1))*(RIGHT(($E$155),LEN($E$155)-FIND("|",$E$155))&lt;&gt;RIGHT(EU155,LEN(EU155)-FIND("|",EU155))))*($D$30)+SUMIFS($D$29,$H$155,"&lt;&gt;0|-",$G155,LEFT(EU155,FIND("·",EU155)-1)),0)</f>
        <v>0</v>
      </c>
      <c r="EW155" s="74"/>
      <c r="EX155" s="141"/>
      <c r="EY155" s="133">
        <f t="array" ref="EY155">IFERROR(SUM(($G$155=LEFT(EX155,FIND("·",EX155)-1))*(LEFT(($H$155),1)=MID(EX155,FIND("|",EX155)-1,1))*(RIGHT(($H$155),LEN($H$155)-FIND("|",$H$155))=RIGHT(EX155,LEN(EX155)-FIND("|",EX155)))*($D$31+$D$30))+SUM(($D$155=LEFT(EX155,FIND("·",EX155)-1))*(LEFT(($E$155),1)=MID(EX155,FIND("|",EX155)-1,1))*(RIGHT(($E$155),LEN($E$155)-FIND("|",$E$155))=RIGHT(EX155,LEN(EX155)-FIND("|",EX155))))*($D$31+$D$30)+SUM((($G$155)=LEFT(EX155,FIND("·",EX155)-1))*(LEFT(($H$155),1)=MID(EX155,FIND("|",EX155)-1,1))*(RIGHT(($H$155),LEN($H$155)-FIND("|",$H$155))&lt;&gt;RIGHT(EX155,LEN(EX155)-FIND("|",EX155))))*$D$30+SUM(($D$155=LEFT(EX155,FIND("·",EX155)-1))*(LEFT(($E$155),1)=MID(EX155,FIND("|",EX155)-1,1))*(RIGHT(($E$155),LEN($E$155)-FIND("|",$E$155))&lt;&gt;RIGHT(EX155,LEN(EX155)-FIND("|",EX155))))*($D$30)+SUMIFS($D$29,$H$155,"&lt;&gt;0|-",$G155,LEFT(EX155,FIND("·",EX155)-1)),0)</f>
        <v>0</v>
      </c>
      <c r="EZ155" s="74"/>
      <c r="FA155" s="141"/>
      <c r="FB155" s="133">
        <f t="array" ref="FB155">IFERROR(SUM(($G$155=LEFT(FA155,FIND("·",FA155)-1))*(LEFT(($H$155),1)=MID(FA155,FIND("|",FA155)-1,1))*(RIGHT(($H$155),LEN($H$155)-FIND("|",$H$155))=RIGHT(FA155,LEN(FA155)-FIND("|",FA155)))*($D$31+$D$30))+SUM(($D$155=LEFT(FA155,FIND("·",FA155)-1))*(LEFT(($E$155),1)=MID(FA155,FIND("|",FA155)-1,1))*(RIGHT(($E$155),LEN($E$155)-FIND("|",$E$155))=RIGHT(FA155,LEN(FA155)-FIND("|",FA155))))*($D$31+$D$30)+SUM((($G$155)=LEFT(FA155,FIND("·",FA155)-1))*(LEFT(($H$155),1)=MID(FA155,FIND("|",FA155)-1,1))*(RIGHT(($H$155),LEN($H$155)-FIND("|",$H$155))&lt;&gt;RIGHT(FA155,LEN(FA155)-FIND("|",FA155))))*$D$30+SUM(($D$155=LEFT(FA155,FIND("·",FA155)-1))*(LEFT(($E$155),1)=MID(FA155,FIND("|",FA155)-1,1))*(RIGHT(($E$155),LEN($E$155)-FIND("|",$E$155))&lt;&gt;RIGHT(FA155,LEN(FA155)-FIND("|",FA155))))*($D$30)+SUMIFS($D$29,$H$155,"&lt;&gt;0|-",$G155,LEFT(FA155,FIND("·",FA155)-1)),0)</f>
        <v>0</v>
      </c>
      <c r="FC155" s="74"/>
    </row>
    <row r="156" spans="4:159" s="73" customFormat="1" ht="15" customHeight="1" x14ac:dyDescent="0.3">
      <c r="D156" s="75"/>
      <c r="E156" s="75"/>
      <c r="J156" s="142"/>
      <c r="M156" s="141"/>
      <c r="N156" s="133"/>
      <c r="O156" s="135"/>
      <c r="P156" s="141"/>
      <c r="Q156" s="133"/>
      <c r="R156" s="135"/>
      <c r="S156" s="141"/>
      <c r="T156" s="133"/>
      <c r="U156" s="135"/>
      <c r="V156" s="141"/>
      <c r="W156" s="133"/>
      <c r="X156" s="135"/>
      <c r="Y156" s="141"/>
      <c r="Z156" s="133"/>
      <c r="AA156" s="135"/>
      <c r="AB156" s="141"/>
      <c r="AC156" s="133"/>
      <c r="AD156" s="135"/>
      <c r="AE156" s="141"/>
      <c r="AF156" s="133"/>
      <c r="AG156" s="135"/>
      <c r="AH156" s="141"/>
      <c r="AI156" s="133"/>
      <c r="AJ156" s="135"/>
      <c r="AK156" s="141"/>
      <c r="AL156" s="133"/>
      <c r="AM156" s="135"/>
      <c r="AN156" s="141"/>
      <c r="AO156" s="133"/>
      <c r="AP156" s="135"/>
      <c r="AQ156" s="141"/>
      <c r="AR156" s="133"/>
      <c r="AS156" s="135"/>
      <c r="AT156" s="141"/>
      <c r="AU156" s="133"/>
      <c r="AV156" s="135"/>
      <c r="AW156" s="141"/>
      <c r="AX156" s="133"/>
      <c r="AY156" s="135"/>
      <c r="AZ156" s="141"/>
      <c r="BA156" s="133"/>
      <c r="BB156" s="135"/>
      <c r="BC156" s="141"/>
      <c r="BD156" s="133"/>
      <c r="BE156" s="135"/>
      <c r="BF156" s="141"/>
      <c r="BG156" s="133"/>
      <c r="BH156" s="135"/>
      <c r="BI156" s="141"/>
      <c r="BJ156" s="133"/>
      <c r="BK156" s="135"/>
      <c r="BL156" s="141"/>
      <c r="BM156" s="133"/>
      <c r="BN156" s="135"/>
      <c r="BO156" s="141"/>
      <c r="BP156" s="133"/>
      <c r="BQ156" s="135"/>
      <c r="BR156" s="141"/>
      <c r="BS156" s="133"/>
      <c r="BT156" s="135"/>
      <c r="BU156" s="141"/>
      <c r="BV156" s="133"/>
      <c r="BW156" s="135"/>
      <c r="BX156" s="141"/>
      <c r="BY156" s="133"/>
      <c r="BZ156" s="135"/>
      <c r="CA156" s="141"/>
      <c r="CB156" s="133"/>
      <c r="CC156" s="135"/>
      <c r="CD156" s="141"/>
      <c r="CE156" s="133"/>
      <c r="CF156" s="135"/>
      <c r="CG156" s="141"/>
      <c r="CH156" s="133"/>
      <c r="CI156" s="135"/>
      <c r="CJ156" s="141"/>
      <c r="CK156" s="133"/>
      <c r="CL156" s="135"/>
      <c r="CM156" s="141"/>
      <c r="CN156" s="133"/>
      <c r="CO156" s="135"/>
      <c r="CP156" s="141"/>
      <c r="CQ156" s="133"/>
      <c r="CR156" s="135"/>
      <c r="CS156" s="141"/>
      <c r="CT156" s="133"/>
      <c r="CU156" s="135"/>
      <c r="CV156" s="141"/>
      <c r="CW156" s="133"/>
      <c r="CX156" s="135"/>
      <c r="CY156" s="141"/>
      <c r="CZ156" s="133"/>
      <c r="DA156" s="135"/>
      <c r="DB156" s="141"/>
      <c r="DC156" s="133"/>
      <c r="DD156" s="135"/>
      <c r="DE156" s="141"/>
      <c r="DF156" s="133"/>
      <c r="DG156" s="135"/>
      <c r="DH156" s="141"/>
      <c r="DI156" s="133"/>
      <c r="DJ156" s="135"/>
      <c r="DK156" s="141"/>
      <c r="DL156" s="133"/>
      <c r="DM156" s="135"/>
      <c r="DN156" s="141"/>
      <c r="DO156" s="133"/>
      <c r="DP156" s="135"/>
      <c r="DQ156" s="141"/>
      <c r="DR156" s="133"/>
      <c r="DS156" s="135"/>
      <c r="DT156" s="141"/>
      <c r="DU156" s="133"/>
      <c r="DV156" s="135"/>
      <c r="DW156" s="141"/>
      <c r="DX156" s="133"/>
      <c r="DY156" s="135"/>
      <c r="DZ156" s="141"/>
      <c r="EA156" s="133"/>
      <c r="EB156" s="135"/>
      <c r="EC156" s="141"/>
      <c r="ED156" s="133"/>
      <c r="EE156" s="135"/>
      <c r="EF156" s="141"/>
      <c r="EG156" s="133"/>
      <c r="EH156" s="135"/>
      <c r="EI156" s="141"/>
      <c r="EJ156" s="133"/>
      <c r="EK156" s="135"/>
      <c r="EL156" s="141"/>
      <c r="EM156" s="133"/>
      <c r="EN156" s="135"/>
      <c r="EO156" s="141"/>
      <c r="EP156" s="133"/>
      <c r="EQ156" s="135"/>
      <c r="ER156" s="141"/>
      <c r="ES156" s="133"/>
      <c r="ET156" s="135"/>
      <c r="EU156" s="141"/>
      <c r="EV156" s="133"/>
      <c r="EW156" s="135"/>
      <c r="EX156" s="141"/>
      <c r="EY156" s="133"/>
      <c r="EZ156" s="135"/>
      <c r="FA156" s="141"/>
      <c r="FB156" s="133"/>
      <c r="FC156" s="135"/>
    </row>
    <row r="157" spans="4:159" s="73" customFormat="1" ht="15.6" x14ac:dyDescent="0.3">
      <c r="D157" s="75"/>
      <c r="E157" s="75"/>
      <c r="G157" s="629" t="s">
        <v>261</v>
      </c>
      <c r="H157" s="630"/>
      <c r="J157" s="142"/>
      <c r="M157" s="141"/>
      <c r="N157" s="133"/>
      <c r="O157" s="135"/>
      <c r="P157" s="141"/>
      <c r="Q157" s="133"/>
      <c r="R157" s="135"/>
      <c r="S157" s="141"/>
      <c r="T157" s="133"/>
      <c r="U157" s="135"/>
      <c r="V157" s="141"/>
      <c r="W157" s="133"/>
      <c r="X157" s="135"/>
      <c r="Y157" s="141"/>
      <c r="Z157" s="133"/>
      <c r="AA157" s="135"/>
      <c r="AB157" s="141"/>
      <c r="AC157" s="133"/>
      <c r="AD157" s="135"/>
      <c r="AE157" s="141"/>
      <c r="AF157" s="133"/>
      <c r="AG157" s="135"/>
      <c r="AH157" s="141"/>
      <c r="AI157" s="133"/>
      <c r="AJ157" s="135"/>
      <c r="AK157" s="141"/>
      <c r="AL157" s="133"/>
      <c r="AM157" s="135"/>
      <c r="AN157" s="141"/>
      <c r="AO157" s="133"/>
      <c r="AP157" s="135"/>
      <c r="AQ157" s="141"/>
      <c r="AR157" s="133"/>
      <c r="AS157" s="135"/>
      <c r="AT157" s="141"/>
      <c r="AU157" s="133"/>
      <c r="AV157" s="135"/>
      <c r="AW157" s="141"/>
      <c r="AX157" s="133"/>
      <c r="AY157" s="135"/>
      <c r="AZ157" s="141"/>
      <c r="BA157" s="133"/>
      <c r="BB157" s="135"/>
      <c r="BC157" s="141"/>
      <c r="BD157" s="133"/>
      <c r="BE157" s="135"/>
      <c r="BF157" s="141"/>
      <c r="BG157" s="133"/>
      <c r="BH157" s="135"/>
      <c r="BI157" s="141"/>
      <c r="BJ157" s="133"/>
      <c r="BK157" s="135"/>
      <c r="BL157" s="141"/>
      <c r="BM157" s="133"/>
      <c r="BN157" s="135"/>
      <c r="BO157" s="141"/>
      <c r="BP157" s="133"/>
      <c r="BQ157" s="135"/>
      <c r="BR157" s="141"/>
      <c r="BS157" s="133"/>
      <c r="BT157" s="135"/>
      <c r="BU157" s="141"/>
      <c r="BV157" s="133"/>
      <c r="BW157" s="135"/>
      <c r="BX157" s="141"/>
      <c r="BY157" s="133"/>
      <c r="BZ157" s="135"/>
      <c r="CA157" s="141"/>
      <c r="CB157" s="133"/>
      <c r="CC157" s="135"/>
      <c r="CD157" s="141"/>
      <c r="CE157" s="133"/>
      <c r="CF157" s="135"/>
      <c r="CG157" s="141"/>
      <c r="CH157" s="133"/>
      <c r="CI157" s="135"/>
      <c r="CJ157" s="141"/>
      <c r="CK157" s="133"/>
      <c r="CL157" s="135"/>
      <c r="CM157" s="141"/>
      <c r="CN157" s="133"/>
      <c r="CO157" s="135"/>
      <c r="CP157" s="141"/>
      <c r="CQ157" s="133"/>
      <c r="CR157" s="135"/>
      <c r="CS157" s="141"/>
      <c r="CT157" s="133"/>
      <c r="CU157" s="135"/>
      <c r="CV157" s="141"/>
      <c r="CW157" s="133"/>
      <c r="CX157" s="135"/>
      <c r="CY157" s="141"/>
      <c r="CZ157" s="133"/>
      <c r="DA157" s="135"/>
      <c r="DB157" s="141"/>
      <c r="DC157" s="133"/>
      <c r="DD157" s="135"/>
      <c r="DE157" s="141"/>
      <c r="DF157" s="133"/>
      <c r="DG157" s="135"/>
      <c r="DH157" s="141"/>
      <c r="DI157" s="133"/>
      <c r="DJ157" s="135"/>
      <c r="DK157" s="141"/>
      <c r="DL157" s="133"/>
      <c r="DM157" s="135"/>
      <c r="DN157" s="141"/>
      <c r="DO157" s="133"/>
      <c r="DP157" s="135"/>
      <c r="DQ157" s="141"/>
      <c r="DR157" s="133"/>
      <c r="DS157" s="135"/>
      <c r="DT157" s="141"/>
      <c r="DU157" s="133"/>
      <c r="DV157" s="135"/>
      <c r="DW157" s="141"/>
      <c r="DX157" s="133"/>
      <c r="DY157" s="135"/>
      <c r="DZ157" s="141"/>
      <c r="EA157" s="133"/>
      <c r="EB157" s="135"/>
      <c r="EC157" s="141"/>
      <c r="ED157" s="133"/>
      <c r="EE157" s="135"/>
      <c r="EF157" s="141"/>
      <c r="EG157" s="133"/>
      <c r="EH157" s="135"/>
      <c r="EI157" s="141"/>
      <c r="EJ157" s="133"/>
      <c r="EK157" s="135"/>
      <c r="EL157" s="141"/>
      <c r="EM157" s="133"/>
      <c r="EN157" s="135"/>
      <c r="EO157" s="141"/>
      <c r="EP157" s="133"/>
      <c r="EQ157" s="135"/>
      <c r="ER157" s="141"/>
      <c r="ES157" s="133"/>
      <c r="ET157" s="135"/>
      <c r="EU157" s="141"/>
      <c r="EV157" s="133"/>
      <c r="EW157" s="135"/>
      <c r="EX157" s="141"/>
      <c r="EY157" s="133"/>
      <c r="EZ157" s="135"/>
      <c r="FA157" s="141"/>
      <c r="FB157" s="133"/>
      <c r="FC157" s="135"/>
    </row>
    <row r="158" spans="4:159" s="73" customFormat="1" x14ac:dyDescent="0.3">
      <c r="F158" s="131"/>
      <c r="G158" s="174" t="s">
        <v>129</v>
      </c>
      <c r="H158" s="176" t="str">
        <f>Resultados!F89</f>
        <v>W64</v>
      </c>
      <c r="J158" s="146"/>
      <c r="K158" s="145">
        <f>COUNTIF($H$158,J158)*$D$32</f>
        <v>0</v>
      </c>
      <c r="M158" s="141"/>
      <c r="N158" s="133">
        <f>COUNTIF($H$158,M158)*$D$32</f>
        <v>0</v>
      </c>
      <c r="O158" s="135"/>
      <c r="P158" s="141"/>
      <c r="Q158" s="133">
        <f>COUNTIF($H$158,P158)*$D$32</f>
        <v>0</v>
      </c>
      <c r="R158" s="135"/>
      <c r="S158" s="141"/>
      <c r="T158" s="133">
        <f>COUNTIF($H$158,S158)*$D$32</f>
        <v>0</v>
      </c>
      <c r="U158" s="135"/>
      <c r="V158" s="141"/>
      <c r="W158" s="133">
        <f>COUNTIF($H$158,V158)*$D$32</f>
        <v>0</v>
      </c>
      <c r="X158" s="135"/>
      <c r="Y158" s="141"/>
      <c r="Z158" s="133">
        <f>COUNTIF($H$158,Y158)*$D$32</f>
        <v>0</v>
      </c>
      <c r="AA158" s="135"/>
      <c r="AB158" s="141"/>
      <c r="AC158" s="133">
        <f>COUNTIF($H$158,AB158)*$D$32</f>
        <v>0</v>
      </c>
      <c r="AD158" s="135"/>
      <c r="AE158" s="141"/>
      <c r="AF158" s="133">
        <f>COUNTIF($H$158,AE158)*$D$32</f>
        <v>0</v>
      </c>
      <c r="AG158" s="135"/>
      <c r="AH158" s="141"/>
      <c r="AI158" s="133">
        <f>COUNTIF($H$158,AH158)*$D$32</f>
        <v>0</v>
      </c>
      <c r="AJ158" s="135"/>
      <c r="AK158" s="141"/>
      <c r="AL158" s="133">
        <f>COUNTIF($H$158,AK158)*$D$32</f>
        <v>0</v>
      </c>
      <c r="AM158" s="135"/>
      <c r="AN158" s="141"/>
      <c r="AO158" s="133">
        <f>COUNTIF($H$158,AN158)*$D$32</f>
        <v>0</v>
      </c>
      <c r="AP158" s="135"/>
      <c r="AQ158" s="141"/>
      <c r="AR158" s="133">
        <f>COUNTIF($H$158,AQ158)*$D$32</f>
        <v>0</v>
      </c>
      <c r="AS158" s="135"/>
      <c r="AT158" s="141"/>
      <c r="AU158" s="133">
        <f>COUNTIF($H$158,AT158)*$D$32</f>
        <v>0</v>
      </c>
      <c r="AV158" s="135"/>
      <c r="AW158" s="141"/>
      <c r="AX158" s="133">
        <f>COUNTIF($H$158,AW158)*$D$32</f>
        <v>0</v>
      </c>
      <c r="AY158" s="135"/>
      <c r="AZ158" s="141"/>
      <c r="BA158" s="133">
        <f>COUNTIF($H$158,AZ158)*$D$32</f>
        <v>0</v>
      </c>
      <c r="BB158" s="135"/>
      <c r="BC158" s="141"/>
      <c r="BD158" s="133">
        <f>COUNTIF($H$158,BC158)*$D$32</f>
        <v>0</v>
      </c>
      <c r="BE158" s="135"/>
      <c r="BF158" s="141"/>
      <c r="BG158" s="133">
        <f>COUNTIF($H$158,BF158)*$D$32</f>
        <v>0</v>
      </c>
      <c r="BH158" s="135"/>
      <c r="BI158" s="141"/>
      <c r="BJ158" s="133">
        <f>COUNTIF($H$158,BI158)*$D$32</f>
        <v>0</v>
      </c>
      <c r="BK158" s="135"/>
      <c r="BL158" s="141"/>
      <c r="BM158" s="133">
        <f>COUNTIF($H$158,BL158)*$D$32</f>
        <v>0</v>
      </c>
      <c r="BN158" s="135"/>
      <c r="BO158" s="141"/>
      <c r="BP158" s="133">
        <f>COUNTIF($H$158,BO158)*$D$32</f>
        <v>0</v>
      </c>
      <c r="BQ158" s="135"/>
      <c r="BR158" s="141"/>
      <c r="BS158" s="133">
        <f>COUNTIF($H$158,BR158)*$D$32</f>
        <v>0</v>
      </c>
      <c r="BT158" s="135"/>
      <c r="BU158" s="141"/>
      <c r="BV158" s="133">
        <f>COUNTIF($H$158,BU158)*$D$32</f>
        <v>0</v>
      </c>
      <c r="BW158" s="135"/>
      <c r="BX158" s="141"/>
      <c r="BY158" s="133">
        <f>COUNTIF($H$158,BX158)*$D$32</f>
        <v>0</v>
      </c>
      <c r="BZ158" s="135"/>
      <c r="CA158" s="141"/>
      <c r="CB158" s="133">
        <f>COUNTIF($H$158,CA158)*$D$32</f>
        <v>0</v>
      </c>
      <c r="CC158" s="135"/>
      <c r="CD158" s="141"/>
      <c r="CE158" s="133">
        <f>COUNTIF($H$158,CD158)*$D$32</f>
        <v>0</v>
      </c>
      <c r="CF158" s="135"/>
      <c r="CG158" s="141"/>
      <c r="CH158" s="133">
        <f>COUNTIF($H$158,CG158)*$D$32</f>
        <v>0</v>
      </c>
      <c r="CI158" s="135"/>
      <c r="CJ158" s="141"/>
      <c r="CK158" s="133">
        <f>COUNTIF($H$158,CJ158)*$D$32</f>
        <v>0</v>
      </c>
      <c r="CL158" s="135"/>
      <c r="CM158" s="141"/>
      <c r="CN158" s="133">
        <f>COUNTIF($H$158,CM158)*$D$32</f>
        <v>0</v>
      </c>
      <c r="CO158" s="135"/>
      <c r="CP158" s="141"/>
      <c r="CQ158" s="133">
        <f>COUNTIF($H$158,CP158)*$D$32</f>
        <v>0</v>
      </c>
      <c r="CR158" s="135"/>
      <c r="CS158" s="141"/>
      <c r="CT158" s="133">
        <f>COUNTIF($H$158,CS158)*$D$32</f>
        <v>0</v>
      </c>
      <c r="CU158" s="135"/>
      <c r="CV158" s="141"/>
      <c r="CW158" s="133">
        <f>COUNTIF($H$158,CV158)*$D$32</f>
        <v>0</v>
      </c>
      <c r="CX158" s="135"/>
      <c r="CY158" s="141"/>
      <c r="CZ158" s="133">
        <f>COUNTIF($H$158,CY158)*$D$32</f>
        <v>0</v>
      </c>
      <c r="DA158" s="135"/>
      <c r="DB158" s="141"/>
      <c r="DC158" s="133">
        <f>COUNTIF($H$158,DB158)*$D$32</f>
        <v>0</v>
      </c>
      <c r="DD158" s="135"/>
      <c r="DE158" s="141"/>
      <c r="DF158" s="133">
        <f>COUNTIF($H$158,DE158)*$D$32</f>
        <v>0</v>
      </c>
      <c r="DG158" s="135"/>
      <c r="DH158" s="141"/>
      <c r="DI158" s="133">
        <f>COUNTIF($H$158,DH158)*$D$32</f>
        <v>0</v>
      </c>
      <c r="DJ158" s="135"/>
      <c r="DK158" s="141"/>
      <c r="DL158" s="133">
        <f>COUNTIF($H$158,DK158)*$D$32</f>
        <v>0</v>
      </c>
      <c r="DM158" s="135"/>
      <c r="DN158" s="141"/>
      <c r="DO158" s="133">
        <f>COUNTIF($H$158,DN158)*$D$32</f>
        <v>0</v>
      </c>
      <c r="DP158" s="135"/>
      <c r="DQ158" s="141"/>
      <c r="DR158" s="133">
        <f>COUNTIF($H$158,DQ158)*$D$32</f>
        <v>0</v>
      </c>
      <c r="DS158" s="135"/>
      <c r="DT158" s="141"/>
      <c r="DU158" s="133">
        <f>COUNTIF($H$158,DT158)*$D$32</f>
        <v>0</v>
      </c>
      <c r="DV158" s="135"/>
      <c r="DW158" s="141"/>
      <c r="DX158" s="133">
        <f>COUNTIF($H$158,DW158)*$D$32</f>
        <v>0</v>
      </c>
      <c r="DY158" s="135"/>
      <c r="DZ158" s="141"/>
      <c r="EA158" s="133">
        <f>COUNTIF($H$158,DZ158)*$D$32</f>
        <v>0</v>
      </c>
      <c r="EB158" s="135"/>
      <c r="EC158" s="141"/>
      <c r="ED158" s="133">
        <f>COUNTIF($H$158,EC158)*$D$32</f>
        <v>0</v>
      </c>
      <c r="EE158" s="135"/>
      <c r="EF158" s="141"/>
      <c r="EG158" s="133">
        <f>COUNTIF($H$158,EF158)*$D$32</f>
        <v>0</v>
      </c>
      <c r="EH158" s="135"/>
      <c r="EI158" s="141"/>
      <c r="EJ158" s="133">
        <f>COUNTIF($H$158,EI158)*$D$32</f>
        <v>0</v>
      </c>
      <c r="EK158" s="135"/>
      <c r="EL158" s="141"/>
      <c r="EM158" s="133">
        <f>COUNTIF($H$158,EL158)*$D$32</f>
        <v>0</v>
      </c>
      <c r="EN158" s="135"/>
      <c r="EO158" s="141"/>
      <c r="EP158" s="133">
        <f>COUNTIF($H$158,EO158)*$D$32</f>
        <v>0</v>
      </c>
      <c r="EQ158" s="135"/>
      <c r="ER158" s="141"/>
      <c r="ES158" s="133">
        <f>COUNTIF($H$158,ER158)*$D$32</f>
        <v>0</v>
      </c>
      <c r="ET158" s="135"/>
      <c r="EU158" s="141"/>
      <c r="EV158" s="133">
        <f>COUNTIF($H$158,EU158)*$D$32</f>
        <v>0</v>
      </c>
      <c r="EW158" s="135"/>
      <c r="EX158" s="141"/>
      <c r="EY158" s="133">
        <f>COUNTIF($H$158,EX158)*$D$32</f>
        <v>0</v>
      </c>
      <c r="EZ158" s="135"/>
      <c r="FA158" s="141"/>
      <c r="FB158" s="133">
        <f>COUNTIF($H$158,FA158)*$D$32</f>
        <v>0</v>
      </c>
      <c r="FC158" s="135"/>
    </row>
    <row r="159" spans="4:159" s="73" customFormat="1" x14ac:dyDescent="0.3">
      <c r="F159" s="132"/>
      <c r="G159" s="166" t="s">
        <v>132</v>
      </c>
      <c r="H159" s="177" t="str">
        <f>Resultados!F90</f>
        <v>L64</v>
      </c>
      <c r="J159" s="146"/>
      <c r="K159" s="145">
        <f>COUNTIF($H$159,J159)*$D$33</f>
        <v>0</v>
      </c>
      <c r="M159" s="141"/>
      <c r="N159" s="133">
        <f>COUNTIF($H$159,M159)*$D$33</f>
        <v>0</v>
      </c>
      <c r="O159" s="135"/>
      <c r="P159" s="141"/>
      <c r="Q159" s="133">
        <f>COUNTIF($H$159,P159)*$D$33</f>
        <v>0</v>
      </c>
      <c r="R159" s="135"/>
      <c r="S159" s="141"/>
      <c r="T159" s="133">
        <f>COUNTIF($H$159,S159)*$D$33</f>
        <v>0</v>
      </c>
      <c r="U159" s="135"/>
      <c r="V159" s="141"/>
      <c r="W159" s="133">
        <f>COUNTIF($H$159,V159)*$D$33</f>
        <v>0</v>
      </c>
      <c r="X159" s="135"/>
      <c r="Y159" s="141"/>
      <c r="Z159" s="133">
        <f>COUNTIF($H$159,Y159)*$D$33</f>
        <v>0</v>
      </c>
      <c r="AA159" s="135"/>
      <c r="AB159" s="141"/>
      <c r="AC159" s="133">
        <f>COUNTIF($H$159,AB159)*$D$33</f>
        <v>0</v>
      </c>
      <c r="AD159" s="135"/>
      <c r="AE159" s="141"/>
      <c r="AF159" s="133">
        <f>COUNTIF($H$159,AE159)*$D$33</f>
        <v>0</v>
      </c>
      <c r="AG159" s="135"/>
      <c r="AH159" s="141"/>
      <c r="AI159" s="133">
        <f>COUNTIF($H$159,AH159)*$D$33</f>
        <v>0</v>
      </c>
      <c r="AJ159" s="135"/>
      <c r="AK159" s="141"/>
      <c r="AL159" s="133">
        <f>COUNTIF($H$159,AK159)*$D$33</f>
        <v>0</v>
      </c>
      <c r="AM159" s="135"/>
      <c r="AN159" s="141"/>
      <c r="AO159" s="133">
        <f>COUNTIF($H$159,AN159)*$D$33</f>
        <v>0</v>
      </c>
      <c r="AP159" s="135"/>
      <c r="AQ159" s="141"/>
      <c r="AR159" s="133">
        <f>COUNTIF($H$159,AQ159)*$D$33</f>
        <v>0</v>
      </c>
      <c r="AS159" s="135"/>
      <c r="AT159" s="141"/>
      <c r="AU159" s="133">
        <f>COUNTIF($H$159,AT159)*$D$33</f>
        <v>0</v>
      </c>
      <c r="AV159" s="135"/>
      <c r="AW159" s="141"/>
      <c r="AX159" s="133">
        <f>COUNTIF($H$159,AW159)*$D$33</f>
        <v>0</v>
      </c>
      <c r="AY159" s="135"/>
      <c r="AZ159" s="141"/>
      <c r="BA159" s="133">
        <f>COUNTIF($H$159,AZ159)*$D$33</f>
        <v>0</v>
      </c>
      <c r="BB159" s="135"/>
      <c r="BC159" s="141"/>
      <c r="BD159" s="133">
        <f>COUNTIF($H$159,BC159)*$D$33</f>
        <v>0</v>
      </c>
      <c r="BE159" s="135"/>
      <c r="BF159" s="141"/>
      <c r="BG159" s="133">
        <f>COUNTIF($H$159,BF159)*$D$33</f>
        <v>0</v>
      </c>
      <c r="BH159" s="135"/>
      <c r="BI159" s="141"/>
      <c r="BJ159" s="133">
        <f>COUNTIF($H$159,BI159)*$D$33</f>
        <v>0</v>
      </c>
      <c r="BK159" s="135"/>
      <c r="BL159" s="141"/>
      <c r="BM159" s="133">
        <f>COUNTIF($H$159,BL159)*$D$33</f>
        <v>0</v>
      </c>
      <c r="BN159" s="135"/>
      <c r="BO159" s="141"/>
      <c r="BP159" s="133">
        <f>COUNTIF($H$159,BO159)*$D$33</f>
        <v>0</v>
      </c>
      <c r="BQ159" s="135"/>
      <c r="BR159" s="141"/>
      <c r="BS159" s="133">
        <f>COUNTIF($H$159,BR159)*$D$33</f>
        <v>0</v>
      </c>
      <c r="BT159" s="135"/>
      <c r="BU159" s="141"/>
      <c r="BV159" s="133">
        <f>COUNTIF($H$159,BU159)*$D$33</f>
        <v>0</v>
      </c>
      <c r="BW159" s="135"/>
      <c r="BX159" s="141"/>
      <c r="BY159" s="133">
        <f>COUNTIF($H$159,BX159)*$D$33</f>
        <v>0</v>
      </c>
      <c r="BZ159" s="135"/>
      <c r="CA159" s="141"/>
      <c r="CB159" s="133">
        <f>COUNTIF($H$159,CA159)*$D$33</f>
        <v>0</v>
      </c>
      <c r="CC159" s="135"/>
      <c r="CD159" s="141"/>
      <c r="CE159" s="133">
        <f>COUNTIF($H$159,CD159)*$D$33</f>
        <v>0</v>
      </c>
      <c r="CF159" s="135"/>
      <c r="CG159" s="141"/>
      <c r="CH159" s="133">
        <f>COUNTIF($H$159,CG159)*$D$33</f>
        <v>0</v>
      </c>
      <c r="CI159" s="135"/>
      <c r="CJ159" s="141"/>
      <c r="CK159" s="133">
        <f>COUNTIF($H$159,CJ159)*$D$33</f>
        <v>0</v>
      </c>
      <c r="CL159" s="135"/>
      <c r="CM159" s="141"/>
      <c r="CN159" s="133">
        <f>COUNTIF($H$159,CM159)*$D$33</f>
        <v>0</v>
      </c>
      <c r="CO159" s="135"/>
      <c r="CP159" s="141"/>
      <c r="CQ159" s="133">
        <f>COUNTIF($H$159,CP159)*$D$33</f>
        <v>0</v>
      </c>
      <c r="CR159" s="135"/>
      <c r="CS159" s="141"/>
      <c r="CT159" s="133">
        <f>COUNTIF($H$159,CS159)*$D$33</f>
        <v>0</v>
      </c>
      <c r="CU159" s="135"/>
      <c r="CV159" s="141"/>
      <c r="CW159" s="133">
        <f>COUNTIF($H$159,CV159)*$D$33</f>
        <v>0</v>
      </c>
      <c r="CX159" s="135"/>
      <c r="CY159" s="141"/>
      <c r="CZ159" s="133">
        <f>COUNTIF($H$159,CY159)*$D$33</f>
        <v>0</v>
      </c>
      <c r="DA159" s="135"/>
      <c r="DB159" s="141"/>
      <c r="DC159" s="133">
        <f>COUNTIF($H$159,DB159)*$D$33</f>
        <v>0</v>
      </c>
      <c r="DD159" s="135"/>
      <c r="DE159" s="141"/>
      <c r="DF159" s="133">
        <f>COUNTIF($H$159,DE159)*$D$33</f>
        <v>0</v>
      </c>
      <c r="DG159" s="135"/>
      <c r="DH159" s="141"/>
      <c r="DI159" s="133">
        <f>COUNTIF($H$159,DH159)*$D$33</f>
        <v>0</v>
      </c>
      <c r="DJ159" s="135"/>
      <c r="DK159" s="141"/>
      <c r="DL159" s="133">
        <f>COUNTIF($H$159,DK159)*$D$33</f>
        <v>0</v>
      </c>
      <c r="DM159" s="135"/>
      <c r="DN159" s="141"/>
      <c r="DO159" s="133">
        <f>COUNTIF($H$159,DN159)*$D$33</f>
        <v>0</v>
      </c>
      <c r="DP159" s="135"/>
      <c r="DQ159" s="141"/>
      <c r="DR159" s="133">
        <f>COUNTIF($H$159,DQ159)*$D$33</f>
        <v>0</v>
      </c>
      <c r="DS159" s="135"/>
      <c r="DT159" s="141"/>
      <c r="DU159" s="133">
        <f>COUNTIF($H$159,DT159)*$D$33</f>
        <v>0</v>
      </c>
      <c r="DV159" s="135"/>
      <c r="DW159" s="141"/>
      <c r="DX159" s="133">
        <f>COUNTIF($H$159,DW159)*$D$33</f>
        <v>0</v>
      </c>
      <c r="DY159" s="135"/>
      <c r="DZ159" s="141"/>
      <c r="EA159" s="133">
        <f>COUNTIF($H$159,DZ159)*$D$33</f>
        <v>0</v>
      </c>
      <c r="EB159" s="135"/>
      <c r="EC159" s="141"/>
      <c r="ED159" s="133">
        <f>COUNTIF($H$159,EC159)*$D$33</f>
        <v>0</v>
      </c>
      <c r="EE159" s="135"/>
      <c r="EF159" s="141"/>
      <c r="EG159" s="133">
        <f>COUNTIF($H$159,EF159)*$D$33</f>
        <v>0</v>
      </c>
      <c r="EH159" s="135"/>
      <c r="EI159" s="141"/>
      <c r="EJ159" s="133">
        <f>COUNTIF($H$159,EI159)*$D$33</f>
        <v>0</v>
      </c>
      <c r="EK159" s="135"/>
      <c r="EL159" s="141"/>
      <c r="EM159" s="133">
        <f>COUNTIF($H$159,EL159)*$D$33</f>
        <v>0</v>
      </c>
      <c r="EN159" s="135"/>
      <c r="EO159" s="141"/>
      <c r="EP159" s="133">
        <f>COUNTIF($H$159,EO159)*$D$33</f>
        <v>0</v>
      </c>
      <c r="EQ159" s="135"/>
      <c r="ER159" s="141"/>
      <c r="ES159" s="133">
        <f>COUNTIF($H$159,ER159)*$D$33</f>
        <v>0</v>
      </c>
      <c r="ET159" s="135"/>
      <c r="EU159" s="141"/>
      <c r="EV159" s="133">
        <f>COUNTIF($H$159,EU159)*$D$33</f>
        <v>0</v>
      </c>
      <c r="EW159" s="135"/>
      <c r="EX159" s="141"/>
      <c r="EY159" s="133">
        <f>COUNTIF($H$159,EX159)*$D$33</f>
        <v>0</v>
      </c>
      <c r="EZ159" s="135"/>
      <c r="FA159" s="141"/>
      <c r="FB159" s="133">
        <f>COUNTIF($H$159,FA159)*$D$33</f>
        <v>0</v>
      </c>
      <c r="FC159" s="135"/>
    </row>
    <row r="160" spans="4:159" s="73" customFormat="1" x14ac:dyDescent="0.3">
      <c r="F160" s="132"/>
      <c r="G160" s="166" t="s">
        <v>133</v>
      </c>
      <c r="H160" s="177" t="str">
        <f>Resultados!F91</f>
        <v>W63</v>
      </c>
      <c r="J160" s="146"/>
      <c r="K160" s="145">
        <f>COUNTIF($H$160,J160)*$D$34</f>
        <v>0</v>
      </c>
      <c r="M160" s="141"/>
      <c r="N160" s="133">
        <f>COUNTIF($H$160,M160)*$D$34</f>
        <v>0</v>
      </c>
      <c r="O160" s="135"/>
      <c r="P160" s="141"/>
      <c r="Q160" s="133">
        <f>COUNTIF($H$160,P160)*$D$34</f>
        <v>0</v>
      </c>
      <c r="R160" s="135"/>
      <c r="S160" s="141"/>
      <c r="T160" s="133">
        <f>COUNTIF($H$160,S160)*$D$34</f>
        <v>0</v>
      </c>
      <c r="U160" s="135"/>
      <c r="V160" s="141"/>
      <c r="W160" s="133">
        <f>COUNTIF($H$160,V160)*$D$34</f>
        <v>0</v>
      </c>
      <c r="X160" s="135"/>
      <c r="Y160" s="141"/>
      <c r="Z160" s="133">
        <f>COUNTIF($H$160,Y160)*$D$34</f>
        <v>0</v>
      </c>
      <c r="AA160" s="135"/>
      <c r="AB160" s="141"/>
      <c r="AC160" s="133">
        <f>COUNTIF($H$160,AB160)*$D$34</f>
        <v>0</v>
      </c>
      <c r="AD160" s="135"/>
      <c r="AE160" s="141"/>
      <c r="AF160" s="133">
        <f>COUNTIF($H$160,AE160)*$D$34</f>
        <v>0</v>
      </c>
      <c r="AG160" s="135"/>
      <c r="AH160" s="141"/>
      <c r="AI160" s="133">
        <f>COUNTIF($H$160,AH160)*$D$34</f>
        <v>0</v>
      </c>
      <c r="AJ160" s="135"/>
      <c r="AK160" s="141"/>
      <c r="AL160" s="133">
        <f>COUNTIF($H$160,AK160)*$D$34</f>
        <v>0</v>
      </c>
      <c r="AM160" s="135"/>
      <c r="AN160" s="141"/>
      <c r="AO160" s="133">
        <f>COUNTIF($H$160,AN160)*$D$34</f>
        <v>0</v>
      </c>
      <c r="AP160" s="135"/>
      <c r="AQ160" s="141"/>
      <c r="AR160" s="133">
        <f>COUNTIF($H$160,AQ160)*$D$34</f>
        <v>0</v>
      </c>
      <c r="AS160" s="135"/>
      <c r="AT160" s="141"/>
      <c r="AU160" s="133">
        <f>COUNTIF($H$160,AT160)*$D$34</f>
        <v>0</v>
      </c>
      <c r="AV160" s="135"/>
      <c r="AW160" s="141"/>
      <c r="AX160" s="133">
        <f>COUNTIF($H$160,AW160)*$D$34</f>
        <v>0</v>
      </c>
      <c r="AY160" s="135"/>
      <c r="AZ160" s="141"/>
      <c r="BA160" s="133">
        <f>COUNTIF($H$160,AZ160)*$D$34</f>
        <v>0</v>
      </c>
      <c r="BB160" s="135"/>
      <c r="BC160" s="141"/>
      <c r="BD160" s="133">
        <f>COUNTIF($H$160,BC160)*$D$34</f>
        <v>0</v>
      </c>
      <c r="BE160" s="135"/>
      <c r="BF160" s="141"/>
      <c r="BG160" s="133">
        <f>COUNTIF($H$160,BF160)*$D$34</f>
        <v>0</v>
      </c>
      <c r="BH160" s="135"/>
      <c r="BI160" s="141"/>
      <c r="BJ160" s="133">
        <f>COUNTIF($H$160,BI160)*$D$34</f>
        <v>0</v>
      </c>
      <c r="BK160" s="135"/>
      <c r="BL160" s="141"/>
      <c r="BM160" s="133">
        <f>COUNTIF($H$160,BL160)*$D$34</f>
        <v>0</v>
      </c>
      <c r="BN160" s="135"/>
      <c r="BO160" s="141"/>
      <c r="BP160" s="133">
        <f>COUNTIF($H$160,BO160)*$D$34</f>
        <v>0</v>
      </c>
      <c r="BQ160" s="135"/>
      <c r="BR160" s="141"/>
      <c r="BS160" s="133">
        <f>COUNTIF($H$160,BR160)*$D$34</f>
        <v>0</v>
      </c>
      <c r="BT160" s="135"/>
      <c r="BU160" s="141"/>
      <c r="BV160" s="133">
        <f>COUNTIF($H$160,BU160)*$D$34</f>
        <v>0</v>
      </c>
      <c r="BW160" s="135"/>
      <c r="BX160" s="141"/>
      <c r="BY160" s="133">
        <f>COUNTIF($H$160,BX160)*$D$34</f>
        <v>0</v>
      </c>
      <c r="BZ160" s="135"/>
      <c r="CA160" s="141"/>
      <c r="CB160" s="133">
        <f>COUNTIF($H$160,CA160)*$D$34</f>
        <v>0</v>
      </c>
      <c r="CC160" s="135"/>
      <c r="CD160" s="141"/>
      <c r="CE160" s="133">
        <f>COUNTIF($H$160,CD160)*$D$34</f>
        <v>0</v>
      </c>
      <c r="CF160" s="135"/>
      <c r="CG160" s="141"/>
      <c r="CH160" s="133">
        <f>COUNTIF($H$160,CG160)*$D$34</f>
        <v>0</v>
      </c>
      <c r="CI160" s="135"/>
      <c r="CJ160" s="141"/>
      <c r="CK160" s="133">
        <f>COUNTIF($H$160,CJ160)*$D$34</f>
        <v>0</v>
      </c>
      <c r="CL160" s="135"/>
      <c r="CM160" s="141"/>
      <c r="CN160" s="133">
        <f>COUNTIF($H$160,CM160)*$D$34</f>
        <v>0</v>
      </c>
      <c r="CO160" s="135"/>
      <c r="CP160" s="141"/>
      <c r="CQ160" s="133">
        <f>COUNTIF($H$160,CP160)*$D$34</f>
        <v>0</v>
      </c>
      <c r="CR160" s="135"/>
      <c r="CS160" s="141"/>
      <c r="CT160" s="133">
        <f>COUNTIF($H$160,CS160)*$D$34</f>
        <v>0</v>
      </c>
      <c r="CU160" s="135"/>
      <c r="CV160" s="141"/>
      <c r="CW160" s="133">
        <f>COUNTIF($H$160,CV160)*$D$34</f>
        <v>0</v>
      </c>
      <c r="CX160" s="135"/>
      <c r="CY160" s="141"/>
      <c r="CZ160" s="133">
        <f>COUNTIF($H$160,CY160)*$D$34</f>
        <v>0</v>
      </c>
      <c r="DA160" s="135"/>
      <c r="DB160" s="141"/>
      <c r="DC160" s="133">
        <f>COUNTIF($H$160,DB160)*$D$34</f>
        <v>0</v>
      </c>
      <c r="DD160" s="135"/>
      <c r="DE160" s="141"/>
      <c r="DF160" s="133">
        <f>COUNTIF($H$160,DE160)*$D$34</f>
        <v>0</v>
      </c>
      <c r="DG160" s="135"/>
      <c r="DH160" s="141"/>
      <c r="DI160" s="133">
        <f>COUNTIF($H$160,DH160)*$D$34</f>
        <v>0</v>
      </c>
      <c r="DJ160" s="135"/>
      <c r="DK160" s="141"/>
      <c r="DL160" s="133">
        <f>COUNTIF($H$160,DK160)*$D$34</f>
        <v>0</v>
      </c>
      <c r="DM160" s="135"/>
      <c r="DN160" s="141"/>
      <c r="DO160" s="133">
        <f>COUNTIF($H$160,DN160)*$D$34</f>
        <v>0</v>
      </c>
      <c r="DP160" s="135"/>
      <c r="DQ160" s="141"/>
      <c r="DR160" s="133">
        <f>COUNTIF($H$160,DQ160)*$D$34</f>
        <v>0</v>
      </c>
      <c r="DS160" s="135"/>
      <c r="DT160" s="141"/>
      <c r="DU160" s="133">
        <f>COUNTIF($H$160,DT160)*$D$34</f>
        <v>0</v>
      </c>
      <c r="DV160" s="135"/>
      <c r="DW160" s="141"/>
      <c r="DX160" s="133">
        <f>COUNTIF($H$160,DW160)*$D$34</f>
        <v>0</v>
      </c>
      <c r="DY160" s="135"/>
      <c r="DZ160" s="141"/>
      <c r="EA160" s="133">
        <f>COUNTIF($H$160,DZ160)*$D$34</f>
        <v>0</v>
      </c>
      <c r="EB160" s="135"/>
      <c r="EC160" s="141"/>
      <c r="ED160" s="133">
        <f>COUNTIF($H$160,EC160)*$D$34</f>
        <v>0</v>
      </c>
      <c r="EE160" s="135"/>
      <c r="EF160" s="141"/>
      <c r="EG160" s="133">
        <f>COUNTIF($H$160,EF160)*$D$34</f>
        <v>0</v>
      </c>
      <c r="EH160" s="135"/>
      <c r="EI160" s="141"/>
      <c r="EJ160" s="133">
        <f>COUNTIF($H$160,EI160)*$D$34</f>
        <v>0</v>
      </c>
      <c r="EK160" s="135"/>
      <c r="EL160" s="141"/>
      <c r="EM160" s="133">
        <f>COUNTIF($H$160,EL160)*$D$34</f>
        <v>0</v>
      </c>
      <c r="EN160" s="135"/>
      <c r="EO160" s="141"/>
      <c r="EP160" s="133">
        <f>COUNTIF($H$160,EO160)*$D$34</f>
        <v>0</v>
      </c>
      <c r="EQ160" s="135"/>
      <c r="ER160" s="141"/>
      <c r="ES160" s="133">
        <f>COUNTIF($H$160,ER160)*$D$34</f>
        <v>0</v>
      </c>
      <c r="ET160" s="135"/>
      <c r="EU160" s="141"/>
      <c r="EV160" s="133">
        <f>COUNTIF($H$160,EU160)*$D$34</f>
        <v>0</v>
      </c>
      <c r="EW160" s="135"/>
      <c r="EX160" s="141"/>
      <c r="EY160" s="133">
        <f>COUNTIF($H$160,EX160)*$D$34</f>
        <v>0</v>
      </c>
      <c r="EZ160" s="135"/>
      <c r="FA160" s="141"/>
      <c r="FB160" s="133">
        <f>COUNTIF($H$160,FA160)*$D$34</f>
        <v>0</v>
      </c>
      <c r="FC160" s="135"/>
    </row>
    <row r="161" spans="1:159" s="73" customFormat="1" x14ac:dyDescent="0.3">
      <c r="F161" s="131"/>
      <c r="G161" s="166" t="s">
        <v>134</v>
      </c>
      <c r="H161" s="177" t="str">
        <f>Resultados!F93</f>
        <v>Escribe un jugador</v>
      </c>
      <c r="J161" s="146"/>
      <c r="K161" s="145">
        <f>COUNTIF($H$161,J161)*$D$35</f>
        <v>0</v>
      </c>
      <c r="M161" s="141"/>
      <c r="N161" s="133">
        <f>COUNTIF($H$161,M161)*$D$35</f>
        <v>0</v>
      </c>
      <c r="O161" s="135"/>
      <c r="P161" s="141"/>
      <c r="Q161" s="133">
        <f>COUNTIF($H$161,P161)*$D$35</f>
        <v>0</v>
      </c>
      <c r="R161" s="135"/>
      <c r="S161" s="141"/>
      <c r="T161" s="133">
        <f>COUNTIF($H$161,S161)*$D$35</f>
        <v>0</v>
      </c>
      <c r="U161" s="135"/>
      <c r="V161" s="141"/>
      <c r="W161" s="133">
        <f>COUNTIF($H$161,V161)*$D$35</f>
        <v>0</v>
      </c>
      <c r="X161" s="135"/>
      <c r="Y161" s="141"/>
      <c r="Z161" s="133">
        <f>COUNTIF($H$161,Y161)*$D$35</f>
        <v>0</v>
      </c>
      <c r="AA161" s="135"/>
      <c r="AB161" s="141"/>
      <c r="AC161" s="133">
        <f>COUNTIF($H$161,AB161)*$D$35</f>
        <v>0</v>
      </c>
      <c r="AD161" s="135"/>
      <c r="AE161" s="141"/>
      <c r="AF161" s="133">
        <f>COUNTIF($H$161,AE161)*$D$35</f>
        <v>0</v>
      </c>
      <c r="AG161" s="135"/>
      <c r="AH161" s="141"/>
      <c r="AI161" s="133">
        <f>COUNTIF($H$161,AH161)*$D$35</f>
        <v>0</v>
      </c>
      <c r="AJ161" s="135"/>
      <c r="AK161" s="141"/>
      <c r="AL161" s="133">
        <f>COUNTIF($H$161,AK161)*$D$35</f>
        <v>0</v>
      </c>
      <c r="AM161" s="135"/>
      <c r="AN161" s="141"/>
      <c r="AO161" s="133">
        <f>COUNTIF($H$161,AN161)*$D$35</f>
        <v>0</v>
      </c>
      <c r="AP161" s="135"/>
      <c r="AQ161" s="141"/>
      <c r="AR161" s="133">
        <f>COUNTIF($H$161,AQ161)*$D$35</f>
        <v>0</v>
      </c>
      <c r="AS161" s="135"/>
      <c r="AT161" s="141"/>
      <c r="AU161" s="133">
        <f>COUNTIF($H$161,AT161)*$D$35</f>
        <v>0</v>
      </c>
      <c r="AV161" s="135"/>
      <c r="AW161" s="141"/>
      <c r="AX161" s="133">
        <f>COUNTIF($H$161,AW161)*$D$35</f>
        <v>0</v>
      </c>
      <c r="AY161" s="135"/>
      <c r="AZ161" s="141"/>
      <c r="BA161" s="133">
        <f>COUNTIF($H$161,AZ161)*$D$35</f>
        <v>0</v>
      </c>
      <c r="BB161" s="135"/>
      <c r="BC161" s="141"/>
      <c r="BD161" s="133">
        <f>COUNTIF($H$161,BC161)*$D$35</f>
        <v>0</v>
      </c>
      <c r="BE161" s="135"/>
      <c r="BF161" s="141"/>
      <c r="BG161" s="133">
        <f>COUNTIF($H$161,BF161)*$D$35</f>
        <v>0</v>
      </c>
      <c r="BH161" s="135"/>
      <c r="BI161" s="141"/>
      <c r="BJ161" s="133">
        <f>COUNTIF($H$161,BI161)*$D$35</f>
        <v>0</v>
      </c>
      <c r="BK161" s="135"/>
      <c r="BL161" s="141"/>
      <c r="BM161" s="133">
        <f>COUNTIF($H$161,BL161)*$D$35</f>
        <v>0</v>
      </c>
      <c r="BN161" s="135"/>
      <c r="BO161" s="141"/>
      <c r="BP161" s="133">
        <f>COUNTIF($H$161,BO161)*$D$35</f>
        <v>0</v>
      </c>
      <c r="BQ161" s="135"/>
      <c r="BR161" s="141"/>
      <c r="BS161" s="133">
        <f>COUNTIF($H$161,BR161)*$D$35</f>
        <v>0</v>
      </c>
      <c r="BT161" s="135"/>
      <c r="BU161" s="141"/>
      <c r="BV161" s="133">
        <f>COUNTIF($H$161,BU161)*$D$35</f>
        <v>0</v>
      </c>
      <c r="BW161" s="135"/>
      <c r="BX161" s="141"/>
      <c r="BY161" s="133">
        <f>COUNTIF($H$161,BX161)*$D$35</f>
        <v>0</v>
      </c>
      <c r="BZ161" s="135"/>
      <c r="CA161" s="141"/>
      <c r="CB161" s="133">
        <f>COUNTIF($H$161,CA161)*$D$35</f>
        <v>0</v>
      </c>
      <c r="CC161" s="135"/>
      <c r="CD161" s="141"/>
      <c r="CE161" s="133">
        <f>COUNTIF($H$161,CD161)*$D$35</f>
        <v>0</v>
      </c>
      <c r="CF161" s="135"/>
      <c r="CG161" s="141"/>
      <c r="CH161" s="133">
        <f>COUNTIF($H$161,CG161)*$D$35</f>
        <v>0</v>
      </c>
      <c r="CI161" s="135"/>
      <c r="CJ161" s="141"/>
      <c r="CK161" s="133">
        <f>COUNTIF($H$161,CJ161)*$D$35</f>
        <v>0</v>
      </c>
      <c r="CL161" s="135"/>
      <c r="CM161" s="141"/>
      <c r="CN161" s="133">
        <f>COUNTIF($H$161,CM161)*$D$35</f>
        <v>0</v>
      </c>
      <c r="CO161" s="135"/>
      <c r="CP161" s="141"/>
      <c r="CQ161" s="133">
        <f>COUNTIF($H$161,CP161)*$D$35</f>
        <v>0</v>
      </c>
      <c r="CR161" s="135"/>
      <c r="CS161" s="141"/>
      <c r="CT161" s="133">
        <f>COUNTIF($H$161,CS161)*$D$35</f>
        <v>0</v>
      </c>
      <c r="CU161" s="135"/>
      <c r="CV161" s="141"/>
      <c r="CW161" s="133">
        <f>COUNTIF($H$161,CV161)*$D$35</f>
        <v>0</v>
      </c>
      <c r="CX161" s="135"/>
      <c r="CY161" s="141"/>
      <c r="CZ161" s="133">
        <f>COUNTIF($H$161,CY161)*$D$35</f>
        <v>0</v>
      </c>
      <c r="DA161" s="135"/>
      <c r="DB161" s="141"/>
      <c r="DC161" s="133">
        <f>COUNTIF($H$161,DB161)*$D$35</f>
        <v>0</v>
      </c>
      <c r="DD161" s="135"/>
      <c r="DE161" s="141"/>
      <c r="DF161" s="133">
        <f>COUNTIF($H$161,DE161)*$D$35</f>
        <v>0</v>
      </c>
      <c r="DG161" s="135"/>
      <c r="DH161" s="141"/>
      <c r="DI161" s="133">
        <f>COUNTIF($H$161,DH161)*$D$35</f>
        <v>0</v>
      </c>
      <c r="DJ161" s="135"/>
      <c r="DK161" s="141"/>
      <c r="DL161" s="133">
        <f>COUNTIF($H$161,DK161)*$D$35</f>
        <v>0</v>
      </c>
      <c r="DM161" s="135"/>
      <c r="DN161" s="141"/>
      <c r="DO161" s="133">
        <f>COUNTIF($H$161,DN161)*$D$35</f>
        <v>0</v>
      </c>
      <c r="DP161" s="135"/>
      <c r="DQ161" s="141"/>
      <c r="DR161" s="133">
        <f>COUNTIF($H$161,DQ161)*$D$35</f>
        <v>0</v>
      </c>
      <c r="DS161" s="135"/>
      <c r="DT161" s="141"/>
      <c r="DU161" s="133">
        <f>COUNTIF($H$161,DT161)*$D$35</f>
        <v>0</v>
      </c>
      <c r="DV161" s="135"/>
      <c r="DW161" s="141"/>
      <c r="DX161" s="133">
        <f>COUNTIF($H$161,DW161)*$D$35</f>
        <v>0</v>
      </c>
      <c r="DY161" s="135"/>
      <c r="DZ161" s="141"/>
      <c r="EA161" s="133">
        <f>COUNTIF($H$161,DZ161)*$D$35</f>
        <v>0</v>
      </c>
      <c r="EB161" s="135"/>
      <c r="EC161" s="141"/>
      <c r="ED161" s="133">
        <f>COUNTIF($H$161,EC161)*$D$35</f>
        <v>0</v>
      </c>
      <c r="EE161" s="135"/>
      <c r="EF161" s="141"/>
      <c r="EG161" s="133">
        <f>COUNTIF($H$161,EF161)*$D$35</f>
        <v>0</v>
      </c>
      <c r="EH161" s="135"/>
      <c r="EI161" s="141"/>
      <c r="EJ161" s="133">
        <f>COUNTIF($H$161,EI161)*$D$35</f>
        <v>0</v>
      </c>
      <c r="EK161" s="135"/>
      <c r="EL161" s="141"/>
      <c r="EM161" s="133">
        <f>COUNTIF($H$161,EL161)*$D$35</f>
        <v>0</v>
      </c>
      <c r="EN161" s="135"/>
      <c r="EO161" s="141"/>
      <c r="EP161" s="133">
        <f>COUNTIF($H$161,EO161)*$D$35</f>
        <v>0</v>
      </c>
      <c r="EQ161" s="135"/>
      <c r="ER161" s="141"/>
      <c r="ES161" s="133">
        <f>COUNTIF($H$161,ER161)*$D$35</f>
        <v>0</v>
      </c>
      <c r="ET161" s="135"/>
      <c r="EU161" s="141"/>
      <c r="EV161" s="133">
        <f>COUNTIF($H$161,EU161)*$D$35</f>
        <v>0</v>
      </c>
      <c r="EW161" s="135"/>
      <c r="EX161" s="141"/>
      <c r="EY161" s="133">
        <f>COUNTIF($H$161,EX161)*$D$35</f>
        <v>0</v>
      </c>
      <c r="EZ161" s="135"/>
      <c r="FA161" s="141"/>
      <c r="FB161" s="133">
        <f>COUNTIF($H$161,FA161)*$D$35</f>
        <v>0</v>
      </c>
      <c r="FC161" s="135"/>
    </row>
    <row r="162" spans="1:159" s="73" customFormat="1" x14ac:dyDescent="0.3">
      <c r="F162" s="132"/>
      <c r="G162" s="166" t="s">
        <v>135</v>
      </c>
      <c r="H162" s="177" t="str">
        <f>Resultados!F94</f>
        <v>Escribe un jugador</v>
      </c>
      <c r="J162" s="146"/>
      <c r="K162" s="145">
        <f>COUNTIF($H$162,J162)*$D$36</f>
        <v>0</v>
      </c>
      <c r="M162" s="141"/>
      <c r="N162" s="133">
        <f>COUNTIF($H$162,M162)*$D$36</f>
        <v>0</v>
      </c>
      <c r="O162" s="135"/>
      <c r="P162" s="141"/>
      <c r="Q162" s="133">
        <f>COUNTIF($H$162,P162)*$D$36</f>
        <v>0</v>
      </c>
      <c r="R162" s="135"/>
      <c r="S162" s="141"/>
      <c r="T162" s="133">
        <f>COUNTIF($H$162,S162)*$D$36</f>
        <v>0</v>
      </c>
      <c r="U162" s="135"/>
      <c r="V162" s="141"/>
      <c r="W162" s="133">
        <f>COUNTIF($H$162,V162)*$D$36</f>
        <v>0</v>
      </c>
      <c r="X162" s="135"/>
      <c r="Y162" s="141"/>
      <c r="Z162" s="133">
        <f>COUNTIF($H$162,Y162)*$D$36</f>
        <v>0</v>
      </c>
      <c r="AA162" s="135"/>
      <c r="AB162" s="141"/>
      <c r="AC162" s="133">
        <f>COUNTIF($H$162,AB162)*$D$36</f>
        <v>0</v>
      </c>
      <c r="AD162" s="135"/>
      <c r="AE162" s="141"/>
      <c r="AF162" s="133">
        <f>COUNTIF($H$162,AE162)*$D$36</f>
        <v>0</v>
      </c>
      <c r="AG162" s="135"/>
      <c r="AH162" s="141"/>
      <c r="AI162" s="133">
        <f>COUNTIF($H$162,AH162)*$D$36</f>
        <v>0</v>
      </c>
      <c r="AJ162" s="135"/>
      <c r="AK162" s="141"/>
      <c r="AL162" s="133">
        <f>COUNTIF($H$162,AK162)*$D$36</f>
        <v>0</v>
      </c>
      <c r="AM162" s="135"/>
      <c r="AN162" s="141"/>
      <c r="AO162" s="133">
        <f>COUNTIF($H$162,AN162)*$D$36</f>
        <v>0</v>
      </c>
      <c r="AP162" s="135"/>
      <c r="AQ162" s="141"/>
      <c r="AR162" s="133">
        <f>COUNTIF($H$162,AQ162)*$D$36</f>
        <v>0</v>
      </c>
      <c r="AS162" s="135"/>
      <c r="AT162" s="141"/>
      <c r="AU162" s="133">
        <f>COUNTIF($H$162,AT162)*$D$36</f>
        <v>0</v>
      </c>
      <c r="AV162" s="135"/>
      <c r="AW162" s="141"/>
      <c r="AX162" s="133">
        <f>COUNTIF($H$162,AW162)*$D$36</f>
        <v>0</v>
      </c>
      <c r="AY162" s="135"/>
      <c r="AZ162" s="141"/>
      <c r="BA162" s="133">
        <f>COUNTIF($H$162,AZ162)*$D$36</f>
        <v>0</v>
      </c>
      <c r="BB162" s="135"/>
      <c r="BC162" s="141"/>
      <c r="BD162" s="133">
        <f>COUNTIF($H$162,BC162)*$D$36</f>
        <v>0</v>
      </c>
      <c r="BE162" s="135"/>
      <c r="BF162" s="141"/>
      <c r="BG162" s="133">
        <f>COUNTIF($H$162,BF162)*$D$36</f>
        <v>0</v>
      </c>
      <c r="BH162" s="135"/>
      <c r="BI162" s="141"/>
      <c r="BJ162" s="133">
        <f>COUNTIF($H$162,BI162)*$D$36</f>
        <v>0</v>
      </c>
      <c r="BK162" s="135"/>
      <c r="BL162" s="141"/>
      <c r="BM162" s="133">
        <f>COUNTIF($H$162,BL162)*$D$36</f>
        <v>0</v>
      </c>
      <c r="BN162" s="135"/>
      <c r="BO162" s="141"/>
      <c r="BP162" s="133">
        <f>COUNTIF($H$162,BO162)*$D$36</f>
        <v>0</v>
      </c>
      <c r="BQ162" s="135"/>
      <c r="BR162" s="141"/>
      <c r="BS162" s="133">
        <f>COUNTIF($H$162,BR162)*$D$36</f>
        <v>0</v>
      </c>
      <c r="BT162" s="135"/>
      <c r="BU162" s="141"/>
      <c r="BV162" s="133">
        <f>COUNTIF($H$162,BU162)*$D$36</f>
        <v>0</v>
      </c>
      <c r="BW162" s="135"/>
      <c r="BX162" s="141"/>
      <c r="BY162" s="133">
        <f>COUNTIF($H$162,BX162)*$D$36</f>
        <v>0</v>
      </c>
      <c r="BZ162" s="135"/>
      <c r="CA162" s="141"/>
      <c r="CB162" s="133">
        <f>COUNTIF($H$162,CA162)*$D$36</f>
        <v>0</v>
      </c>
      <c r="CC162" s="135"/>
      <c r="CD162" s="141"/>
      <c r="CE162" s="133">
        <f>COUNTIF($H$162,CD162)*$D$36</f>
        <v>0</v>
      </c>
      <c r="CF162" s="135"/>
      <c r="CG162" s="141"/>
      <c r="CH162" s="133">
        <f>COUNTIF($H$162,CG162)*$D$36</f>
        <v>0</v>
      </c>
      <c r="CI162" s="135"/>
      <c r="CJ162" s="141"/>
      <c r="CK162" s="133">
        <f>COUNTIF($H$162,CJ162)*$D$36</f>
        <v>0</v>
      </c>
      <c r="CL162" s="135"/>
      <c r="CM162" s="141"/>
      <c r="CN162" s="133">
        <f>COUNTIF($H$162,CM162)*$D$36</f>
        <v>0</v>
      </c>
      <c r="CO162" s="135"/>
      <c r="CP162" s="141"/>
      <c r="CQ162" s="133">
        <f>COUNTIF($H$162,CP162)*$D$36</f>
        <v>0</v>
      </c>
      <c r="CR162" s="135"/>
      <c r="CS162" s="141"/>
      <c r="CT162" s="133">
        <f>COUNTIF($H$162,CS162)*$D$36</f>
        <v>0</v>
      </c>
      <c r="CU162" s="135"/>
      <c r="CV162" s="141"/>
      <c r="CW162" s="133">
        <f>COUNTIF($H$162,CV162)*$D$36</f>
        <v>0</v>
      </c>
      <c r="CX162" s="135"/>
      <c r="CY162" s="141"/>
      <c r="CZ162" s="133">
        <f>COUNTIF($H$162,CY162)*$D$36</f>
        <v>0</v>
      </c>
      <c r="DA162" s="135"/>
      <c r="DB162" s="141"/>
      <c r="DC162" s="133">
        <f>COUNTIF($H$162,DB162)*$D$36</f>
        <v>0</v>
      </c>
      <c r="DD162" s="135"/>
      <c r="DE162" s="141"/>
      <c r="DF162" s="133">
        <f>COUNTIF($H$162,DE162)*$D$36</f>
        <v>0</v>
      </c>
      <c r="DG162" s="135"/>
      <c r="DH162" s="141"/>
      <c r="DI162" s="133">
        <f>COUNTIF($H$162,DH162)*$D$36</f>
        <v>0</v>
      </c>
      <c r="DJ162" s="135"/>
      <c r="DK162" s="141"/>
      <c r="DL162" s="133">
        <f>COUNTIF($H$162,DK162)*$D$36</f>
        <v>0</v>
      </c>
      <c r="DM162" s="135"/>
      <c r="DN162" s="141"/>
      <c r="DO162" s="133">
        <f>COUNTIF($H$162,DN162)*$D$36</f>
        <v>0</v>
      </c>
      <c r="DP162" s="135"/>
      <c r="DQ162" s="141"/>
      <c r="DR162" s="133">
        <f>COUNTIF($H$162,DQ162)*$D$36</f>
        <v>0</v>
      </c>
      <c r="DS162" s="135"/>
      <c r="DT162" s="141"/>
      <c r="DU162" s="133">
        <f>COUNTIF($H$162,DT162)*$D$36</f>
        <v>0</v>
      </c>
      <c r="DV162" s="135"/>
      <c r="DW162" s="141"/>
      <c r="DX162" s="133">
        <f>COUNTIF($H$162,DW162)*$D$36</f>
        <v>0</v>
      </c>
      <c r="DY162" s="135"/>
      <c r="DZ162" s="141"/>
      <c r="EA162" s="133">
        <f>COUNTIF($H$162,DZ162)*$D$36</f>
        <v>0</v>
      </c>
      <c r="EB162" s="135"/>
      <c r="EC162" s="141"/>
      <c r="ED162" s="133">
        <f>COUNTIF($H$162,EC162)*$D$36</f>
        <v>0</v>
      </c>
      <c r="EE162" s="135"/>
      <c r="EF162" s="141"/>
      <c r="EG162" s="133">
        <f>COUNTIF($H$162,EF162)*$D$36</f>
        <v>0</v>
      </c>
      <c r="EH162" s="135"/>
      <c r="EI162" s="141"/>
      <c r="EJ162" s="133">
        <f>COUNTIF($H$162,EI162)*$D$36</f>
        <v>0</v>
      </c>
      <c r="EK162" s="135"/>
      <c r="EL162" s="141"/>
      <c r="EM162" s="133">
        <f>COUNTIF($H$162,EL162)*$D$36</f>
        <v>0</v>
      </c>
      <c r="EN162" s="135"/>
      <c r="EO162" s="141"/>
      <c r="EP162" s="133">
        <f>COUNTIF($H$162,EO162)*$D$36</f>
        <v>0</v>
      </c>
      <c r="EQ162" s="135"/>
      <c r="ER162" s="141"/>
      <c r="ES162" s="133">
        <f>COUNTIF($H$162,ER162)*$D$36</f>
        <v>0</v>
      </c>
      <c r="ET162" s="135"/>
      <c r="EU162" s="141"/>
      <c r="EV162" s="133">
        <f>COUNTIF($H$162,EU162)*$D$36</f>
        <v>0</v>
      </c>
      <c r="EW162" s="135"/>
      <c r="EX162" s="141"/>
      <c r="EY162" s="133">
        <f>COUNTIF($H$162,EX162)*$D$36</f>
        <v>0</v>
      </c>
      <c r="EZ162" s="135"/>
      <c r="FA162" s="141"/>
      <c r="FB162" s="133">
        <f>COUNTIF($H$162,FA162)*$D$36</f>
        <v>0</v>
      </c>
      <c r="FC162" s="135"/>
    </row>
    <row r="163" spans="1:159" s="73" customFormat="1" x14ac:dyDescent="0.3">
      <c r="F163" s="132"/>
      <c r="G163" s="166" t="s">
        <v>136</v>
      </c>
      <c r="H163" s="177" t="str">
        <f>Resultados!F95</f>
        <v>Escribe un jugador</v>
      </c>
      <c r="J163" s="146"/>
      <c r="K163" s="145">
        <f>COUNTIF($H$163,J163)*$D$37</f>
        <v>0</v>
      </c>
      <c r="M163" s="141"/>
      <c r="N163" s="133">
        <f>COUNTIF($H$163,M163)*$D$37</f>
        <v>0</v>
      </c>
      <c r="O163" s="135"/>
      <c r="P163" s="141"/>
      <c r="Q163" s="133">
        <f>COUNTIF($H$163,P163)*$D$37</f>
        <v>0</v>
      </c>
      <c r="R163" s="135"/>
      <c r="S163" s="141"/>
      <c r="T163" s="133">
        <f>COUNTIF($H$163,S163)*$D$37</f>
        <v>0</v>
      </c>
      <c r="U163" s="135"/>
      <c r="V163" s="141"/>
      <c r="W163" s="133">
        <f>COUNTIF($H$163,V163)*$D$37</f>
        <v>0</v>
      </c>
      <c r="X163" s="135"/>
      <c r="Y163" s="141"/>
      <c r="Z163" s="133">
        <f>COUNTIF($H$163,Y163)*$D$37</f>
        <v>0</v>
      </c>
      <c r="AA163" s="135"/>
      <c r="AB163" s="141"/>
      <c r="AC163" s="133">
        <f>COUNTIF($H$163,AB163)*$D$37</f>
        <v>0</v>
      </c>
      <c r="AD163" s="135"/>
      <c r="AE163" s="141"/>
      <c r="AF163" s="133">
        <f>COUNTIF($H$163,AE163)*$D$37</f>
        <v>0</v>
      </c>
      <c r="AG163" s="135"/>
      <c r="AH163" s="141"/>
      <c r="AI163" s="133">
        <f>COUNTIF($H$163,AH163)*$D$37</f>
        <v>0</v>
      </c>
      <c r="AJ163" s="135"/>
      <c r="AK163" s="141"/>
      <c r="AL163" s="133">
        <f>COUNTIF($H$163,AK163)*$D$37</f>
        <v>0</v>
      </c>
      <c r="AM163" s="135"/>
      <c r="AN163" s="141"/>
      <c r="AO163" s="133">
        <f>COUNTIF($H$163,AN163)*$D$37</f>
        <v>0</v>
      </c>
      <c r="AP163" s="135"/>
      <c r="AQ163" s="141"/>
      <c r="AR163" s="133">
        <f>COUNTIF($H$163,AQ163)*$D$37</f>
        <v>0</v>
      </c>
      <c r="AS163" s="135"/>
      <c r="AT163" s="141"/>
      <c r="AU163" s="133">
        <f>COUNTIF($H$163,AT163)*$D$37</f>
        <v>0</v>
      </c>
      <c r="AV163" s="135"/>
      <c r="AW163" s="141"/>
      <c r="AX163" s="133">
        <f>COUNTIF($H$163,AW163)*$D$37</f>
        <v>0</v>
      </c>
      <c r="AY163" s="135"/>
      <c r="AZ163" s="141"/>
      <c r="BA163" s="133">
        <f>COUNTIF($H$163,AZ163)*$D$37</f>
        <v>0</v>
      </c>
      <c r="BB163" s="135"/>
      <c r="BC163" s="141"/>
      <c r="BD163" s="133">
        <f>COUNTIF($H$163,BC163)*$D$37</f>
        <v>0</v>
      </c>
      <c r="BE163" s="135"/>
      <c r="BF163" s="141"/>
      <c r="BG163" s="133">
        <f>COUNTIF($H$163,BF163)*$D$37</f>
        <v>0</v>
      </c>
      <c r="BH163" s="135"/>
      <c r="BI163" s="141"/>
      <c r="BJ163" s="133">
        <f>COUNTIF($H$163,BI163)*$D$37</f>
        <v>0</v>
      </c>
      <c r="BK163" s="135"/>
      <c r="BL163" s="141"/>
      <c r="BM163" s="133">
        <f>COUNTIF($H$163,BL163)*$D$37</f>
        <v>0</v>
      </c>
      <c r="BN163" s="135"/>
      <c r="BO163" s="141"/>
      <c r="BP163" s="133">
        <f>COUNTIF($H$163,BO163)*$D$37</f>
        <v>0</v>
      </c>
      <c r="BQ163" s="135"/>
      <c r="BR163" s="141"/>
      <c r="BS163" s="133">
        <f>COUNTIF($H$163,BR163)*$D$37</f>
        <v>0</v>
      </c>
      <c r="BT163" s="135"/>
      <c r="BU163" s="141"/>
      <c r="BV163" s="133">
        <f>COUNTIF($H$163,BU163)*$D$37</f>
        <v>0</v>
      </c>
      <c r="BW163" s="135"/>
      <c r="BX163" s="141"/>
      <c r="BY163" s="133">
        <f>COUNTIF($H$163,BX163)*$D$37</f>
        <v>0</v>
      </c>
      <c r="BZ163" s="135"/>
      <c r="CA163" s="141"/>
      <c r="CB163" s="133">
        <f>COUNTIF($H$163,CA163)*$D$37</f>
        <v>0</v>
      </c>
      <c r="CC163" s="135"/>
      <c r="CD163" s="141"/>
      <c r="CE163" s="133">
        <f>COUNTIF($H$163,CD163)*$D$37</f>
        <v>0</v>
      </c>
      <c r="CF163" s="135"/>
      <c r="CG163" s="141"/>
      <c r="CH163" s="133">
        <f>COUNTIF($H$163,CG163)*$D$37</f>
        <v>0</v>
      </c>
      <c r="CI163" s="135"/>
      <c r="CJ163" s="141"/>
      <c r="CK163" s="133">
        <f>COUNTIF($H$163,CJ163)*$D$37</f>
        <v>0</v>
      </c>
      <c r="CL163" s="135"/>
      <c r="CM163" s="141"/>
      <c r="CN163" s="133">
        <f>COUNTIF($H$163,CM163)*$D$37</f>
        <v>0</v>
      </c>
      <c r="CO163" s="135"/>
      <c r="CP163" s="141"/>
      <c r="CQ163" s="133">
        <f>COUNTIF($H$163,CP163)*$D$37</f>
        <v>0</v>
      </c>
      <c r="CR163" s="135"/>
      <c r="CS163" s="141"/>
      <c r="CT163" s="133">
        <f>COUNTIF($H$163,CS163)*$D$37</f>
        <v>0</v>
      </c>
      <c r="CU163" s="135"/>
      <c r="CV163" s="141"/>
      <c r="CW163" s="133">
        <f>COUNTIF($H$163,CV163)*$D$37</f>
        <v>0</v>
      </c>
      <c r="CX163" s="135"/>
      <c r="CY163" s="141"/>
      <c r="CZ163" s="133">
        <f>COUNTIF($H$163,CY163)*$D$37</f>
        <v>0</v>
      </c>
      <c r="DA163" s="135"/>
      <c r="DB163" s="141"/>
      <c r="DC163" s="133">
        <f>COUNTIF($H$163,DB163)*$D$37</f>
        <v>0</v>
      </c>
      <c r="DD163" s="135"/>
      <c r="DE163" s="141"/>
      <c r="DF163" s="133">
        <f>COUNTIF($H$163,DE163)*$D$37</f>
        <v>0</v>
      </c>
      <c r="DG163" s="135"/>
      <c r="DH163" s="141"/>
      <c r="DI163" s="133">
        <f>COUNTIF($H$163,DH163)*$D$37</f>
        <v>0</v>
      </c>
      <c r="DJ163" s="135"/>
      <c r="DK163" s="141"/>
      <c r="DL163" s="133">
        <f>COUNTIF($H$163,DK163)*$D$37</f>
        <v>0</v>
      </c>
      <c r="DM163" s="135"/>
      <c r="DN163" s="141"/>
      <c r="DO163" s="133">
        <f>COUNTIF($H$163,DN163)*$D$37</f>
        <v>0</v>
      </c>
      <c r="DP163" s="135"/>
      <c r="DQ163" s="141"/>
      <c r="DR163" s="133">
        <f>COUNTIF($H$163,DQ163)*$D$37</f>
        <v>0</v>
      </c>
      <c r="DS163" s="135"/>
      <c r="DT163" s="141"/>
      <c r="DU163" s="133">
        <f>COUNTIF($H$163,DT163)*$D$37</f>
        <v>0</v>
      </c>
      <c r="DV163" s="135"/>
      <c r="DW163" s="141"/>
      <c r="DX163" s="133">
        <f>COUNTIF($H$163,DW163)*$D$37</f>
        <v>0</v>
      </c>
      <c r="DY163" s="135"/>
      <c r="DZ163" s="141"/>
      <c r="EA163" s="133">
        <f>COUNTIF($H$163,DZ163)*$D$37</f>
        <v>0</v>
      </c>
      <c r="EB163" s="135"/>
      <c r="EC163" s="141"/>
      <c r="ED163" s="133">
        <f>COUNTIF($H$163,EC163)*$D$37</f>
        <v>0</v>
      </c>
      <c r="EE163" s="135"/>
      <c r="EF163" s="141"/>
      <c r="EG163" s="133">
        <f>COUNTIF($H$163,EF163)*$D$37</f>
        <v>0</v>
      </c>
      <c r="EH163" s="135"/>
      <c r="EI163" s="141"/>
      <c r="EJ163" s="133">
        <f>COUNTIF($H$163,EI163)*$D$37</f>
        <v>0</v>
      </c>
      <c r="EK163" s="135"/>
      <c r="EL163" s="141"/>
      <c r="EM163" s="133">
        <f>COUNTIF($H$163,EL163)*$D$37</f>
        <v>0</v>
      </c>
      <c r="EN163" s="135"/>
      <c r="EO163" s="141"/>
      <c r="EP163" s="133">
        <f>COUNTIF($H$163,EO163)*$D$37</f>
        <v>0</v>
      </c>
      <c r="EQ163" s="135"/>
      <c r="ER163" s="141"/>
      <c r="ES163" s="133">
        <f>COUNTIF($H$163,ER163)*$D$37</f>
        <v>0</v>
      </c>
      <c r="ET163" s="135"/>
      <c r="EU163" s="141"/>
      <c r="EV163" s="133">
        <f>COUNTIF($H$163,EU163)*$D$37</f>
        <v>0</v>
      </c>
      <c r="EW163" s="135"/>
      <c r="EX163" s="141"/>
      <c r="EY163" s="133">
        <f>COUNTIF($H$163,EX163)*$D$37</f>
        <v>0</v>
      </c>
      <c r="EZ163" s="135"/>
      <c r="FA163" s="141"/>
      <c r="FB163" s="133">
        <f>COUNTIF($H$163,FA163)*$D$37</f>
        <v>0</v>
      </c>
      <c r="FC163" s="135"/>
    </row>
    <row r="164" spans="1:159" s="73" customFormat="1" x14ac:dyDescent="0.3">
      <c r="F164" s="131"/>
      <c r="G164" s="166" t="s">
        <v>137</v>
      </c>
      <c r="H164" s="177" t="str">
        <f>Resultados!F97</f>
        <v>Escribe un jugador</v>
      </c>
      <c r="J164" s="146"/>
      <c r="K164" s="145">
        <f>COUNTIF($H$164,J164)*$D$38</f>
        <v>0</v>
      </c>
      <c r="M164" s="141"/>
      <c r="N164" s="133">
        <f>COUNTIF($H$164,M164)*$D$38</f>
        <v>0</v>
      </c>
      <c r="O164" s="135"/>
      <c r="P164" s="141"/>
      <c r="Q164" s="133">
        <f>COUNTIF($H$164,P164)*$D$38</f>
        <v>0</v>
      </c>
      <c r="R164" s="135"/>
      <c r="S164" s="141"/>
      <c r="T164" s="133">
        <f>COUNTIF($H$164,S164)*$D$38</f>
        <v>0</v>
      </c>
      <c r="U164" s="135"/>
      <c r="V164" s="141"/>
      <c r="W164" s="133">
        <f>COUNTIF($H$164,V164)*$D$38</f>
        <v>0</v>
      </c>
      <c r="X164" s="135"/>
      <c r="Y164" s="141"/>
      <c r="Z164" s="133">
        <f>COUNTIF($H$164,Y164)*$D$38</f>
        <v>0</v>
      </c>
      <c r="AA164" s="135"/>
      <c r="AB164" s="141"/>
      <c r="AC164" s="133">
        <f>COUNTIF($H$164,AB164)*$D$38</f>
        <v>0</v>
      </c>
      <c r="AD164" s="135"/>
      <c r="AE164" s="141"/>
      <c r="AF164" s="133">
        <f>COUNTIF($H$164,AE164)*$D$38</f>
        <v>0</v>
      </c>
      <c r="AG164" s="135"/>
      <c r="AH164" s="141"/>
      <c r="AI164" s="133">
        <f>COUNTIF($H$164,AH164)*$D$38</f>
        <v>0</v>
      </c>
      <c r="AJ164" s="135"/>
      <c r="AK164" s="141"/>
      <c r="AL164" s="133">
        <f>COUNTIF($H$164,AK164)*$D$38</f>
        <v>0</v>
      </c>
      <c r="AM164" s="135"/>
      <c r="AN164" s="141"/>
      <c r="AO164" s="133">
        <f>COUNTIF($H$164,AN164)*$D$38</f>
        <v>0</v>
      </c>
      <c r="AP164" s="135"/>
      <c r="AQ164" s="141"/>
      <c r="AR164" s="133">
        <f>COUNTIF($H$164,AQ164)*$D$38</f>
        <v>0</v>
      </c>
      <c r="AS164" s="135"/>
      <c r="AT164" s="141"/>
      <c r="AU164" s="133">
        <f>COUNTIF($H$164,AT164)*$D$38</f>
        <v>0</v>
      </c>
      <c r="AV164" s="135"/>
      <c r="AW164" s="141"/>
      <c r="AX164" s="133">
        <f>COUNTIF($H$164,AW164)*$D$38</f>
        <v>0</v>
      </c>
      <c r="AY164" s="135"/>
      <c r="AZ164" s="141"/>
      <c r="BA164" s="133">
        <f>COUNTIF($H$164,AZ164)*$D$38</f>
        <v>0</v>
      </c>
      <c r="BB164" s="135"/>
      <c r="BC164" s="141"/>
      <c r="BD164" s="133">
        <f>COUNTIF($H$164,BC164)*$D$38</f>
        <v>0</v>
      </c>
      <c r="BE164" s="135"/>
      <c r="BF164" s="141"/>
      <c r="BG164" s="133">
        <f>COUNTIF($H$164,BF164)*$D$38</f>
        <v>0</v>
      </c>
      <c r="BH164" s="135"/>
      <c r="BI164" s="141"/>
      <c r="BJ164" s="133">
        <f>COUNTIF($H$164,BI164)*$D$38</f>
        <v>0</v>
      </c>
      <c r="BK164" s="135"/>
      <c r="BL164" s="141"/>
      <c r="BM164" s="133">
        <f>COUNTIF($H$164,BL164)*$D$38</f>
        <v>0</v>
      </c>
      <c r="BN164" s="135"/>
      <c r="BO164" s="141"/>
      <c r="BP164" s="133">
        <f>COUNTIF($H$164,BO164)*$D$38</f>
        <v>0</v>
      </c>
      <c r="BQ164" s="135"/>
      <c r="BR164" s="141"/>
      <c r="BS164" s="133">
        <f>COUNTIF($H$164,BR164)*$D$38</f>
        <v>0</v>
      </c>
      <c r="BT164" s="135"/>
      <c r="BU164" s="141"/>
      <c r="BV164" s="133">
        <f>COUNTIF($H$164,BU164)*$D$38</f>
        <v>0</v>
      </c>
      <c r="BW164" s="135"/>
      <c r="BX164" s="141"/>
      <c r="BY164" s="133">
        <f>COUNTIF($H$164,BX164)*$D$38</f>
        <v>0</v>
      </c>
      <c r="BZ164" s="135"/>
      <c r="CA164" s="141"/>
      <c r="CB164" s="133">
        <f>COUNTIF($H$164,CA164)*$D$38</f>
        <v>0</v>
      </c>
      <c r="CC164" s="135"/>
      <c r="CD164" s="141"/>
      <c r="CE164" s="133">
        <f>COUNTIF($H$164,CD164)*$D$38</f>
        <v>0</v>
      </c>
      <c r="CF164" s="135"/>
      <c r="CG164" s="141"/>
      <c r="CH164" s="133">
        <f>COUNTIF($H$164,CG164)*$D$38</f>
        <v>0</v>
      </c>
      <c r="CI164" s="135"/>
      <c r="CJ164" s="141"/>
      <c r="CK164" s="133">
        <f>COUNTIF($H$164,CJ164)*$D$38</f>
        <v>0</v>
      </c>
      <c r="CL164" s="135"/>
      <c r="CM164" s="141"/>
      <c r="CN164" s="133">
        <f>COUNTIF($H$164,CM164)*$D$38</f>
        <v>0</v>
      </c>
      <c r="CO164" s="135"/>
      <c r="CP164" s="141"/>
      <c r="CQ164" s="133">
        <f>COUNTIF($H$164,CP164)*$D$38</f>
        <v>0</v>
      </c>
      <c r="CR164" s="135"/>
      <c r="CS164" s="141"/>
      <c r="CT164" s="133">
        <f>COUNTIF($H$164,CS164)*$D$38</f>
        <v>0</v>
      </c>
      <c r="CU164" s="135"/>
      <c r="CV164" s="141"/>
      <c r="CW164" s="133">
        <f>COUNTIF($H$164,CV164)*$D$38</f>
        <v>0</v>
      </c>
      <c r="CX164" s="135"/>
      <c r="CY164" s="141"/>
      <c r="CZ164" s="133">
        <f>COUNTIF($H$164,CY164)*$D$38</f>
        <v>0</v>
      </c>
      <c r="DA164" s="135"/>
      <c r="DB164" s="141"/>
      <c r="DC164" s="133">
        <f>COUNTIF($H$164,DB164)*$D$38</f>
        <v>0</v>
      </c>
      <c r="DD164" s="135"/>
      <c r="DE164" s="141"/>
      <c r="DF164" s="133">
        <f>COUNTIF($H$164,DE164)*$D$38</f>
        <v>0</v>
      </c>
      <c r="DG164" s="135"/>
      <c r="DH164" s="141"/>
      <c r="DI164" s="133">
        <f>COUNTIF($H$164,DH164)*$D$38</f>
        <v>0</v>
      </c>
      <c r="DJ164" s="135"/>
      <c r="DK164" s="141"/>
      <c r="DL164" s="133">
        <f>COUNTIF($H$164,DK164)*$D$38</f>
        <v>0</v>
      </c>
      <c r="DM164" s="135"/>
      <c r="DN164" s="141"/>
      <c r="DO164" s="133">
        <f>COUNTIF($H$164,DN164)*$D$38</f>
        <v>0</v>
      </c>
      <c r="DP164" s="135"/>
      <c r="DQ164" s="141"/>
      <c r="DR164" s="133">
        <f>COUNTIF($H$164,DQ164)*$D$38</f>
        <v>0</v>
      </c>
      <c r="DS164" s="135"/>
      <c r="DT164" s="141"/>
      <c r="DU164" s="133">
        <f>COUNTIF($H$164,DT164)*$D$38</f>
        <v>0</v>
      </c>
      <c r="DV164" s="135"/>
      <c r="DW164" s="141"/>
      <c r="DX164" s="133">
        <f>COUNTIF($H$164,DW164)*$D$38</f>
        <v>0</v>
      </c>
      <c r="DY164" s="135"/>
      <c r="DZ164" s="141"/>
      <c r="EA164" s="133">
        <f>COUNTIF($H$164,DZ164)*$D$38</f>
        <v>0</v>
      </c>
      <c r="EB164" s="135"/>
      <c r="EC164" s="141"/>
      <c r="ED164" s="133">
        <f>COUNTIF($H$164,EC164)*$D$38</f>
        <v>0</v>
      </c>
      <c r="EE164" s="135"/>
      <c r="EF164" s="141"/>
      <c r="EG164" s="133">
        <f>COUNTIF($H$164,EF164)*$D$38</f>
        <v>0</v>
      </c>
      <c r="EH164" s="135"/>
      <c r="EI164" s="141"/>
      <c r="EJ164" s="133">
        <f>COUNTIF($H$164,EI164)*$D$38</f>
        <v>0</v>
      </c>
      <c r="EK164" s="135"/>
      <c r="EL164" s="141"/>
      <c r="EM164" s="133">
        <f>COUNTIF($H$164,EL164)*$D$38</f>
        <v>0</v>
      </c>
      <c r="EN164" s="135"/>
      <c r="EO164" s="141"/>
      <c r="EP164" s="133">
        <f>COUNTIF($H$164,EO164)*$D$38</f>
        <v>0</v>
      </c>
      <c r="EQ164" s="135"/>
      <c r="ER164" s="141"/>
      <c r="ES164" s="133">
        <f>COUNTIF($H$164,ER164)*$D$38</f>
        <v>0</v>
      </c>
      <c r="ET164" s="135"/>
      <c r="EU164" s="141"/>
      <c r="EV164" s="133">
        <f>COUNTIF($H$164,EU164)*$D$38</f>
        <v>0</v>
      </c>
      <c r="EW164" s="135"/>
      <c r="EX164" s="141"/>
      <c r="EY164" s="133">
        <f>COUNTIF($H$164,EX164)*$D$38</f>
        <v>0</v>
      </c>
      <c r="EZ164" s="135"/>
      <c r="FA164" s="141"/>
      <c r="FB164" s="133">
        <f>COUNTIF($H$164,FA164)*$D$38</f>
        <v>0</v>
      </c>
      <c r="FC164" s="135"/>
    </row>
    <row r="165" spans="1:159" s="73" customFormat="1" x14ac:dyDescent="0.3">
      <c r="F165" s="132"/>
      <c r="G165" s="166" t="s">
        <v>138</v>
      </c>
      <c r="H165" s="177" t="str">
        <f>Resultados!F98</f>
        <v>Escribe un jugador</v>
      </c>
      <c r="J165" s="146"/>
      <c r="K165" s="145">
        <f>COUNTIF($H$165,J165)*$D$39</f>
        <v>0</v>
      </c>
      <c r="M165" s="141"/>
      <c r="N165" s="133">
        <f>COUNTIF($H$165,M165)*$D$39</f>
        <v>0</v>
      </c>
      <c r="O165" s="135"/>
      <c r="P165" s="141"/>
      <c r="Q165" s="133">
        <f>COUNTIF($H$165,P165)*$D$39</f>
        <v>0</v>
      </c>
      <c r="R165" s="135"/>
      <c r="S165" s="141"/>
      <c r="T165" s="133">
        <f>COUNTIF($H$165,S165)*$D$39</f>
        <v>0</v>
      </c>
      <c r="U165" s="135"/>
      <c r="V165" s="141"/>
      <c r="W165" s="133">
        <f>COUNTIF($H$165,V165)*$D$39</f>
        <v>0</v>
      </c>
      <c r="X165" s="135"/>
      <c r="Y165" s="141"/>
      <c r="Z165" s="133">
        <f>COUNTIF($H$165,Y165)*$D$39</f>
        <v>0</v>
      </c>
      <c r="AA165" s="135"/>
      <c r="AB165" s="141"/>
      <c r="AC165" s="133">
        <f>COUNTIF($H$165,AB165)*$D$39</f>
        <v>0</v>
      </c>
      <c r="AD165" s="135"/>
      <c r="AE165" s="141"/>
      <c r="AF165" s="133">
        <f>COUNTIF($H$165,AE165)*$D$39</f>
        <v>0</v>
      </c>
      <c r="AG165" s="135"/>
      <c r="AH165" s="141"/>
      <c r="AI165" s="133">
        <f>COUNTIF($H$165,AH165)*$D$39</f>
        <v>0</v>
      </c>
      <c r="AJ165" s="135"/>
      <c r="AK165" s="141"/>
      <c r="AL165" s="133">
        <f>COUNTIF($H$165,AK165)*$D$39</f>
        <v>0</v>
      </c>
      <c r="AM165" s="135"/>
      <c r="AN165" s="141"/>
      <c r="AO165" s="133">
        <f>COUNTIF($H$165,AN165)*$D$39</f>
        <v>0</v>
      </c>
      <c r="AP165" s="135"/>
      <c r="AQ165" s="141"/>
      <c r="AR165" s="133">
        <f>COUNTIF($H$165,AQ165)*$D$39</f>
        <v>0</v>
      </c>
      <c r="AS165" s="135"/>
      <c r="AT165" s="141"/>
      <c r="AU165" s="133">
        <f>COUNTIF($H$165,AT165)*$D$39</f>
        <v>0</v>
      </c>
      <c r="AV165" s="135"/>
      <c r="AW165" s="141"/>
      <c r="AX165" s="133">
        <f>COUNTIF($H$165,AW165)*$D$39</f>
        <v>0</v>
      </c>
      <c r="AY165" s="135"/>
      <c r="AZ165" s="141"/>
      <c r="BA165" s="133">
        <f>COUNTIF($H$165,AZ165)*$D$39</f>
        <v>0</v>
      </c>
      <c r="BB165" s="135"/>
      <c r="BC165" s="141"/>
      <c r="BD165" s="133">
        <f>COUNTIF($H$165,BC165)*$D$39</f>
        <v>0</v>
      </c>
      <c r="BE165" s="135"/>
      <c r="BF165" s="141"/>
      <c r="BG165" s="133">
        <f>COUNTIF($H$165,BF165)*$D$39</f>
        <v>0</v>
      </c>
      <c r="BH165" s="135"/>
      <c r="BI165" s="141"/>
      <c r="BJ165" s="133">
        <f>COUNTIF($H$165,BI165)*$D$39</f>
        <v>0</v>
      </c>
      <c r="BK165" s="135"/>
      <c r="BL165" s="141"/>
      <c r="BM165" s="133">
        <f>COUNTIF($H$165,BL165)*$D$39</f>
        <v>0</v>
      </c>
      <c r="BN165" s="135"/>
      <c r="BO165" s="141"/>
      <c r="BP165" s="133">
        <f>COUNTIF($H$165,BO165)*$D$39</f>
        <v>0</v>
      </c>
      <c r="BQ165" s="135"/>
      <c r="BR165" s="141"/>
      <c r="BS165" s="133">
        <f>COUNTIF($H$165,BR165)*$D$39</f>
        <v>0</v>
      </c>
      <c r="BT165" s="135"/>
      <c r="BU165" s="141"/>
      <c r="BV165" s="133">
        <f>COUNTIF($H$165,BU165)*$D$39</f>
        <v>0</v>
      </c>
      <c r="BW165" s="135"/>
      <c r="BX165" s="141"/>
      <c r="BY165" s="133">
        <f>COUNTIF($H$165,BX165)*$D$39</f>
        <v>0</v>
      </c>
      <c r="BZ165" s="135"/>
      <c r="CA165" s="141"/>
      <c r="CB165" s="133">
        <f>COUNTIF($H$165,CA165)*$D$39</f>
        <v>0</v>
      </c>
      <c r="CC165" s="135"/>
      <c r="CD165" s="141"/>
      <c r="CE165" s="133">
        <f>COUNTIF($H$165,CD165)*$D$39</f>
        <v>0</v>
      </c>
      <c r="CF165" s="135"/>
      <c r="CG165" s="141"/>
      <c r="CH165" s="133">
        <f>COUNTIF($H$165,CG165)*$D$39</f>
        <v>0</v>
      </c>
      <c r="CI165" s="135"/>
      <c r="CJ165" s="141"/>
      <c r="CK165" s="133">
        <f>COUNTIF($H$165,CJ165)*$D$39</f>
        <v>0</v>
      </c>
      <c r="CL165" s="135"/>
      <c r="CM165" s="141"/>
      <c r="CN165" s="133">
        <f>COUNTIF($H$165,CM165)*$D$39</f>
        <v>0</v>
      </c>
      <c r="CO165" s="135"/>
      <c r="CP165" s="141"/>
      <c r="CQ165" s="133">
        <f>COUNTIF($H$165,CP165)*$D$39</f>
        <v>0</v>
      </c>
      <c r="CR165" s="135"/>
      <c r="CS165" s="141"/>
      <c r="CT165" s="133">
        <f>COUNTIF($H$165,CS165)*$D$39</f>
        <v>0</v>
      </c>
      <c r="CU165" s="135"/>
      <c r="CV165" s="141"/>
      <c r="CW165" s="133">
        <f>COUNTIF($H$165,CV165)*$D$39</f>
        <v>0</v>
      </c>
      <c r="CX165" s="135"/>
      <c r="CY165" s="141"/>
      <c r="CZ165" s="133">
        <f>COUNTIF($H$165,CY165)*$D$39</f>
        <v>0</v>
      </c>
      <c r="DA165" s="135"/>
      <c r="DB165" s="141"/>
      <c r="DC165" s="133">
        <f>COUNTIF($H$165,DB165)*$D$39</f>
        <v>0</v>
      </c>
      <c r="DD165" s="135"/>
      <c r="DE165" s="141"/>
      <c r="DF165" s="133">
        <f>COUNTIF($H$165,DE165)*$D$39</f>
        <v>0</v>
      </c>
      <c r="DG165" s="135"/>
      <c r="DH165" s="141"/>
      <c r="DI165" s="133">
        <f>COUNTIF($H$165,DH165)*$D$39</f>
        <v>0</v>
      </c>
      <c r="DJ165" s="135"/>
      <c r="DK165" s="141"/>
      <c r="DL165" s="133">
        <f>COUNTIF($H$165,DK165)*$D$39</f>
        <v>0</v>
      </c>
      <c r="DM165" s="135"/>
      <c r="DN165" s="141"/>
      <c r="DO165" s="133">
        <f>COUNTIF($H$165,DN165)*$D$39</f>
        <v>0</v>
      </c>
      <c r="DP165" s="135"/>
      <c r="DQ165" s="141"/>
      <c r="DR165" s="133">
        <f>COUNTIF($H$165,DQ165)*$D$39</f>
        <v>0</v>
      </c>
      <c r="DS165" s="135"/>
      <c r="DT165" s="141"/>
      <c r="DU165" s="133">
        <f>COUNTIF($H$165,DT165)*$D$39</f>
        <v>0</v>
      </c>
      <c r="DV165" s="135"/>
      <c r="DW165" s="141"/>
      <c r="DX165" s="133">
        <f>COUNTIF($H$165,DW165)*$D$39</f>
        <v>0</v>
      </c>
      <c r="DY165" s="135"/>
      <c r="DZ165" s="141"/>
      <c r="EA165" s="133">
        <f>COUNTIF($H$165,DZ165)*$D$39</f>
        <v>0</v>
      </c>
      <c r="EB165" s="135"/>
      <c r="EC165" s="141"/>
      <c r="ED165" s="133">
        <f>COUNTIF($H$165,EC165)*$D$39</f>
        <v>0</v>
      </c>
      <c r="EE165" s="135"/>
      <c r="EF165" s="141"/>
      <c r="EG165" s="133">
        <f>COUNTIF($H$165,EF165)*$D$39</f>
        <v>0</v>
      </c>
      <c r="EH165" s="135"/>
      <c r="EI165" s="141"/>
      <c r="EJ165" s="133">
        <f>COUNTIF($H$165,EI165)*$D$39</f>
        <v>0</v>
      </c>
      <c r="EK165" s="135"/>
      <c r="EL165" s="141"/>
      <c r="EM165" s="133">
        <f>COUNTIF($H$165,EL165)*$D$39</f>
        <v>0</v>
      </c>
      <c r="EN165" s="135"/>
      <c r="EO165" s="141"/>
      <c r="EP165" s="133">
        <f>COUNTIF($H$165,EO165)*$D$39</f>
        <v>0</v>
      </c>
      <c r="EQ165" s="135"/>
      <c r="ER165" s="141"/>
      <c r="ES165" s="133">
        <f>COUNTIF($H$165,ER165)*$D$39</f>
        <v>0</v>
      </c>
      <c r="ET165" s="135"/>
      <c r="EU165" s="141"/>
      <c r="EV165" s="133">
        <f>COUNTIF($H$165,EU165)*$D$39</f>
        <v>0</v>
      </c>
      <c r="EW165" s="135"/>
      <c r="EX165" s="141"/>
      <c r="EY165" s="133">
        <f>COUNTIF($H$165,EX165)*$D$39</f>
        <v>0</v>
      </c>
      <c r="EZ165" s="135"/>
      <c r="FA165" s="141"/>
      <c r="FB165" s="133">
        <f>COUNTIF($H$165,FA165)*$D$39</f>
        <v>0</v>
      </c>
      <c r="FC165" s="135"/>
    </row>
    <row r="166" spans="1:159" s="73" customFormat="1" x14ac:dyDescent="0.3">
      <c r="F166" s="132"/>
      <c r="G166" s="170" t="s">
        <v>139</v>
      </c>
      <c r="H166" s="178" t="str">
        <f>Resultados!F99</f>
        <v>Escribe un jugador</v>
      </c>
      <c r="J166" s="146"/>
      <c r="K166" s="145">
        <f>COUNTIF($H$166,J166)*$D$40</f>
        <v>0</v>
      </c>
      <c r="M166" s="141"/>
      <c r="N166" s="133">
        <f>COUNTIF($H$166,M166)*$D$40</f>
        <v>0</v>
      </c>
      <c r="O166" s="135"/>
      <c r="P166" s="141"/>
      <c r="Q166" s="133">
        <f>COUNTIF($H$166,P166)*$D$40</f>
        <v>0</v>
      </c>
      <c r="R166" s="135"/>
      <c r="S166" s="141"/>
      <c r="T166" s="133">
        <f>COUNTIF($H$166,S166)*$D$40</f>
        <v>0</v>
      </c>
      <c r="U166" s="135"/>
      <c r="V166" s="141"/>
      <c r="W166" s="133">
        <f>COUNTIF($H$166,V166)*$D$40</f>
        <v>0</v>
      </c>
      <c r="X166" s="135"/>
      <c r="Y166" s="141"/>
      <c r="Z166" s="133">
        <f>COUNTIF($H$166,Y166)*$D$40</f>
        <v>0</v>
      </c>
      <c r="AA166" s="135"/>
      <c r="AB166" s="141"/>
      <c r="AC166" s="133">
        <f>COUNTIF($H$166,AB166)*$D$40</f>
        <v>0</v>
      </c>
      <c r="AD166" s="135"/>
      <c r="AE166" s="141"/>
      <c r="AF166" s="133">
        <f>COUNTIF($H$166,AE166)*$D$40</f>
        <v>0</v>
      </c>
      <c r="AG166" s="135"/>
      <c r="AH166" s="141"/>
      <c r="AI166" s="133">
        <f>COUNTIF($H$166,AH166)*$D$40</f>
        <v>0</v>
      </c>
      <c r="AJ166" s="135"/>
      <c r="AK166" s="141"/>
      <c r="AL166" s="133">
        <f>COUNTIF($H$166,AK166)*$D$40</f>
        <v>0</v>
      </c>
      <c r="AM166" s="135"/>
      <c r="AN166" s="141"/>
      <c r="AO166" s="133">
        <f>COUNTIF($H$166,AN166)*$D$40</f>
        <v>0</v>
      </c>
      <c r="AP166" s="135"/>
      <c r="AQ166" s="141"/>
      <c r="AR166" s="133">
        <f>COUNTIF($H$166,AQ166)*$D$40</f>
        <v>0</v>
      </c>
      <c r="AS166" s="135"/>
      <c r="AT166" s="141"/>
      <c r="AU166" s="133">
        <f>COUNTIF($H$166,AT166)*$D$40</f>
        <v>0</v>
      </c>
      <c r="AV166" s="135"/>
      <c r="AW166" s="141"/>
      <c r="AX166" s="133">
        <f>COUNTIF($H$166,AW166)*$D$40</f>
        <v>0</v>
      </c>
      <c r="AY166" s="135"/>
      <c r="AZ166" s="141"/>
      <c r="BA166" s="133">
        <f>COUNTIF($H$166,AZ166)*$D$40</f>
        <v>0</v>
      </c>
      <c r="BB166" s="135"/>
      <c r="BC166" s="141"/>
      <c r="BD166" s="133">
        <f>COUNTIF($H$166,BC166)*$D$40</f>
        <v>0</v>
      </c>
      <c r="BE166" s="135"/>
      <c r="BF166" s="141"/>
      <c r="BG166" s="133">
        <f>COUNTIF($H$166,BF166)*$D$40</f>
        <v>0</v>
      </c>
      <c r="BH166" s="135"/>
      <c r="BI166" s="141"/>
      <c r="BJ166" s="133">
        <f>COUNTIF($H$166,BI166)*$D$40</f>
        <v>0</v>
      </c>
      <c r="BK166" s="135"/>
      <c r="BL166" s="141"/>
      <c r="BM166" s="133">
        <f>COUNTIF($H$166,BL166)*$D$40</f>
        <v>0</v>
      </c>
      <c r="BN166" s="135"/>
      <c r="BO166" s="141"/>
      <c r="BP166" s="133">
        <f>COUNTIF($H$166,BO166)*$D$40</f>
        <v>0</v>
      </c>
      <c r="BQ166" s="135"/>
      <c r="BR166" s="141"/>
      <c r="BS166" s="133">
        <f>COUNTIF($H$166,BR166)*$D$40</f>
        <v>0</v>
      </c>
      <c r="BT166" s="135"/>
      <c r="BU166" s="141"/>
      <c r="BV166" s="133">
        <f>COUNTIF($H$166,BU166)*$D$40</f>
        <v>0</v>
      </c>
      <c r="BW166" s="135"/>
      <c r="BX166" s="141"/>
      <c r="BY166" s="133">
        <f>COUNTIF($H$166,BX166)*$D$40</f>
        <v>0</v>
      </c>
      <c r="BZ166" s="135"/>
      <c r="CA166" s="141"/>
      <c r="CB166" s="133">
        <f>COUNTIF($H$166,CA166)*$D$40</f>
        <v>0</v>
      </c>
      <c r="CC166" s="135"/>
      <c r="CD166" s="141"/>
      <c r="CE166" s="133">
        <f>COUNTIF($H$166,CD166)*$D$40</f>
        <v>0</v>
      </c>
      <c r="CF166" s="135"/>
      <c r="CG166" s="141"/>
      <c r="CH166" s="133">
        <f>COUNTIF($H$166,CG166)*$D$40</f>
        <v>0</v>
      </c>
      <c r="CI166" s="135"/>
      <c r="CJ166" s="141"/>
      <c r="CK166" s="133">
        <f>COUNTIF($H$166,CJ166)*$D$40</f>
        <v>0</v>
      </c>
      <c r="CL166" s="135"/>
      <c r="CM166" s="141"/>
      <c r="CN166" s="133">
        <f>COUNTIF($H$166,CM166)*$D$40</f>
        <v>0</v>
      </c>
      <c r="CO166" s="135"/>
      <c r="CP166" s="141"/>
      <c r="CQ166" s="133">
        <f>COUNTIF($H$166,CP166)*$D$40</f>
        <v>0</v>
      </c>
      <c r="CR166" s="135"/>
      <c r="CS166" s="141"/>
      <c r="CT166" s="133">
        <f>COUNTIF($H$166,CS166)*$D$40</f>
        <v>0</v>
      </c>
      <c r="CU166" s="135"/>
      <c r="CV166" s="141"/>
      <c r="CW166" s="133">
        <f>COUNTIF($H$166,CV166)*$D$40</f>
        <v>0</v>
      </c>
      <c r="CX166" s="135"/>
      <c r="CY166" s="141"/>
      <c r="CZ166" s="133">
        <f>COUNTIF($H$166,CY166)*$D$40</f>
        <v>0</v>
      </c>
      <c r="DA166" s="135"/>
      <c r="DB166" s="141"/>
      <c r="DC166" s="133">
        <f>COUNTIF($H$166,DB166)*$D$40</f>
        <v>0</v>
      </c>
      <c r="DD166" s="135"/>
      <c r="DE166" s="141"/>
      <c r="DF166" s="133">
        <f>COUNTIF($H$166,DE166)*$D$40</f>
        <v>0</v>
      </c>
      <c r="DG166" s="135"/>
      <c r="DH166" s="141"/>
      <c r="DI166" s="133">
        <f>COUNTIF($H$166,DH166)*$D$40</f>
        <v>0</v>
      </c>
      <c r="DJ166" s="135"/>
      <c r="DK166" s="141"/>
      <c r="DL166" s="133">
        <f>COUNTIF($H$166,DK166)*$D$40</f>
        <v>0</v>
      </c>
      <c r="DM166" s="135"/>
      <c r="DN166" s="141"/>
      <c r="DO166" s="133">
        <f>COUNTIF($H$166,DN166)*$D$40</f>
        <v>0</v>
      </c>
      <c r="DP166" s="135"/>
      <c r="DQ166" s="141"/>
      <c r="DR166" s="133">
        <f>COUNTIF($H$166,DQ166)*$D$40</f>
        <v>0</v>
      </c>
      <c r="DS166" s="135"/>
      <c r="DT166" s="141"/>
      <c r="DU166" s="133">
        <f>COUNTIF($H$166,DT166)*$D$40</f>
        <v>0</v>
      </c>
      <c r="DV166" s="135"/>
      <c r="DW166" s="141"/>
      <c r="DX166" s="133">
        <f>COUNTIF($H$166,DW166)*$D$40</f>
        <v>0</v>
      </c>
      <c r="DY166" s="135"/>
      <c r="DZ166" s="141"/>
      <c r="EA166" s="133">
        <f>COUNTIF($H$166,DZ166)*$D$40</f>
        <v>0</v>
      </c>
      <c r="EB166" s="135"/>
      <c r="EC166" s="141"/>
      <c r="ED166" s="133">
        <f>COUNTIF($H$166,EC166)*$D$40</f>
        <v>0</v>
      </c>
      <c r="EE166" s="135"/>
      <c r="EF166" s="141"/>
      <c r="EG166" s="133">
        <f>COUNTIF($H$166,EF166)*$D$40</f>
        <v>0</v>
      </c>
      <c r="EH166" s="135"/>
      <c r="EI166" s="141"/>
      <c r="EJ166" s="133">
        <f>COUNTIF($H$166,EI166)*$D$40</f>
        <v>0</v>
      </c>
      <c r="EK166" s="135"/>
      <c r="EL166" s="141"/>
      <c r="EM166" s="133">
        <f>COUNTIF($H$166,EL166)*$D$40</f>
        <v>0</v>
      </c>
      <c r="EN166" s="135"/>
      <c r="EO166" s="141"/>
      <c r="EP166" s="133">
        <f>COUNTIF($H$166,EO166)*$D$40</f>
        <v>0</v>
      </c>
      <c r="EQ166" s="135"/>
      <c r="ER166" s="141"/>
      <c r="ES166" s="133">
        <f>COUNTIF($H$166,ER166)*$D$40</f>
        <v>0</v>
      </c>
      <c r="ET166" s="135"/>
      <c r="EU166" s="141"/>
      <c r="EV166" s="133">
        <f>COUNTIF($H$166,EU166)*$D$40</f>
        <v>0</v>
      </c>
      <c r="EW166" s="135"/>
      <c r="EX166" s="141"/>
      <c r="EY166" s="133">
        <f>COUNTIF($H$166,EX166)*$D$40</f>
        <v>0</v>
      </c>
      <c r="EZ166" s="135"/>
      <c r="FA166" s="141"/>
      <c r="FB166" s="133">
        <f>COUNTIF($H$166,FA166)*$D$40</f>
        <v>0</v>
      </c>
      <c r="FC166" s="135"/>
    </row>
    <row r="167" spans="1:159" s="73" customFormat="1" x14ac:dyDescent="0.3">
      <c r="M167" s="135"/>
      <c r="N167" s="135"/>
      <c r="O167" s="135"/>
      <c r="P167" s="135"/>
      <c r="Q167" s="135"/>
      <c r="R167" s="135"/>
      <c r="S167" s="135"/>
      <c r="T167" s="135"/>
      <c r="U167" s="135"/>
      <c r="V167" s="135"/>
      <c r="W167" s="135"/>
      <c r="X167" s="135"/>
      <c r="Y167" s="135"/>
      <c r="Z167" s="135"/>
      <c r="AA167" s="135"/>
      <c r="AB167" s="135"/>
      <c r="AC167" s="135"/>
      <c r="AD167" s="135"/>
      <c r="AE167" s="135"/>
      <c r="AF167" s="135"/>
      <c r="AG167" s="135"/>
      <c r="AH167" s="135"/>
      <c r="AI167" s="135"/>
      <c r="AJ167" s="135"/>
      <c r="AK167" s="135"/>
      <c r="AL167" s="135"/>
      <c r="AM167" s="135"/>
      <c r="AN167" s="135"/>
      <c r="AO167" s="135"/>
      <c r="AP167" s="135"/>
      <c r="AQ167" s="135"/>
      <c r="AR167" s="135"/>
      <c r="AS167" s="135"/>
      <c r="AT167" s="135"/>
      <c r="AU167" s="135"/>
      <c r="AV167" s="135"/>
      <c r="AW167" s="135"/>
      <c r="AX167" s="135"/>
      <c r="AY167" s="135"/>
      <c r="AZ167" s="135"/>
      <c r="BA167" s="135"/>
      <c r="BB167" s="135"/>
      <c r="BC167" s="135"/>
      <c r="BD167" s="135"/>
      <c r="BE167" s="135"/>
      <c r="BF167" s="135"/>
      <c r="BG167" s="135"/>
      <c r="BH167" s="135"/>
      <c r="BI167" s="135"/>
      <c r="BJ167" s="135"/>
      <c r="BK167" s="135"/>
      <c r="BL167" s="135"/>
      <c r="BM167" s="135"/>
      <c r="BN167" s="135"/>
      <c r="BO167" s="135"/>
      <c r="BP167" s="135"/>
      <c r="BQ167" s="135"/>
      <c r="BR167" s="135"/>
      <c r="BS167" s="135"/>
      <c r="BT167" s="135"/>
      <c r="BU167" s="135"/>
      <c r="BV167" s="135"/>
      <c r="BW167" s="135"/>
      <c r="BX167" s="135"/>
      <c r="BY167" s="135"/>
      <c r="BZ167" s="135"/>
      <c r="CA167" s="135"/>
      <c r="CB167" s="135"/>
      <c r="CC167" s="135"/>
      <c r="CD167" s="135"/>
      <c r="CE167" s="135"/>
      <c r="CF167" s="135"/>
      <c r="CG167" s="135"/>
      <c r="CH167" s="135"/>
      <c r="CI167" s="135"/>
      <c r="CJ167" s="135"/>
      <c r="CK167" s="135"/>
      <c r="CL167" s="135"/>
      <c r="CM167" s="135"/>
      <c r="CN167" s="135"/>
      <c r="CO167" s="135"/>
      <c r="CP167" s="135"/>
      <c r="CQ167" s="135"/>
      <c r="CR167" s="135"/>
      <c r="CS167" s="135"/>
      <c r="CT167" s="135"/>
      <c r="CU167" s="135"/>
      <c r="CV167" s="135"/>
      <c r="CW167" s="135"/>
      <c r="CX167" s="135"/>
      <c r="CY167" s="135"/>
      <c r="CZ167" s="135"/>
      <c r="DA167" s="135"/>
      <c r="DB167" s="135"/>
      <c r="DC167" s="135"/>
      <c r="DD167" s="135"/>
      <c r="DE167" s="135"/>
      <c r="DF167" s="135"/>
      <c r="DG167" s="135"/>
      <c r="DH167" s="135"/>
      <c r="DI167" s="135"/>
      <c r="DJ167" s="135"/>
      <c r="DK167" s="135"/>
      <c r="DL167" s="135"/>
      <c r="DM167" s="135"/>
      <c r="DN167" s="135"/>
      <c r="DO167" s="135"/>
      <c r="DP167" s="135"/>
      <c r="DQ167" s="135"/>
      <c r="DR167" s="135"/>
      <c r="DS167" s="135"/>
      <c r="DT167" s="135"/>
      <c r="DU167" s="135"/>
      <c r="DV167" s="135"/>
      <c r="DW167" s="135"/>
      <c r="DX167" s="135"/>
      <c r="DY167" s="135"/>
      <c r="DZ167" s="135"/>
      <c r="EA167" s="135"/>
      <c r="EB167" s="135"/>
      <c r="EC167" s="135"/>
      <c r="ED167" s="135"/>
      <c r="EE167" s="135"/>
      <c r="EF167" s="135"/>
      <c r="EG167" s="135"/>
      <c r="EH167" s="135"/>
      <c r="EI167" s="135"/>
      <c r="EJ167" s="135"/>
      <c r="EK167" s="135"/>
      <c r="EL167" s="135"/>
      <c r="EM167" s="135"/>
      <c r="EN167" s="135"/>
      <c r="EO167" s="135"/>
      <c r="EP167" s="135"/>
      <c r="EQ167" s="135"/>
      <c r="ER167" s="135"/>
      <c r="ES167" s="135"/>
      <c r="ET167" s="135"/>
      <c r="EU167" s="135"/>
      <c r="EV167" s="135"/>
      <c r="EW167" s="135"/>
      <c r="EX167" s="135"/>
      <c r="EY167" s="135"/>
      <c r="EZ167" s="135"/>
      <c r="FA167" s="135"/>
      <c r="FB167" s="135"/>
      <c r="FC167" s="135"/>
    </row>
    <row r="168" spans="1:159" x14ac:dyDescent="0.3">
      <c r="A168" s="13"/>
      <c r="B168" s="13"/>
      <c r="M168" s="135"/>
      <c r="N168" s="135"/>
      <c r="O168" s="135"/>
      <c r="P168" s="139"/>
      <c r="Q168" s="139"/>
      <c r="R168" s="139"/>
      <c r="S168" s="139"/>
      <c r="T168" s="135"/>
      <c r="U168" s="135"/>
      <c r="V168" s="135"/>
      <c r="W168" s="135"/>
      <c r="X168" s="135"/>
      <c r="Y168" s="135"/>
      <c r="Z168" s="135"/>
      <c r="AA168" s="135"/>
      <c r="AB168" s="135"/>
      <c r="AC168" s="135"/>
      <c r="AD168" s="135"/>
      <c r="AE168" s="135"/>
      <c r="AF168" s="135"/>
      <c r="AG168" s="135"/>
      <c r="AH168" s="135"/>
      <c r="AI168" s="135"/>
      <c r="AJ168" s="135"/>
      <c r="AK168" s="135"/>
      <c r="AL168" s="135"/>
      <c r="AM168" s="135"/>
      <c r="AN168" s="135"/>
      <c r="AO168" s="135"/>
      <c r="AP168" s="135"/>
      <c r="AQ168" s="135"/>
      <c r="AR168" s="135"/>
      <c r="AS168" s="135"/>
      <c r="AT168" s="135"/>
      <c r="AU168" s="135"/>
      <c r="AV168" s="135"/>
      <c r="AW168" s="135"/>
      <c r="AX168" s="135"/>
      <c r="AY168" s="135"/>
      <c r="AZ168" s="135"/>
      <c r="BA168" s="135"/>
      <c r="BB168" s="135"/>
      <c r="BC168" s="135"/>
      <c r="BD168" s="135"/>
      <c r="BE168" s="135"/>
      <c r="BF168" s="135"/>
      <c r="BG168" s="135"/>
      <c r="BH168" s="135"/>
      <c r="BI168" s="135"/>
      <c r="BJ168" s="135"/>
      <c r="BK168" s="135"/>
      <c r="BL168" s="135"/>
      <c r="BM168" s="135"/>
      <c r="BN168" s="135"/>
      <c r="BO168" s="135"/>
      <c r="BP168" s="135"/>
      <c r="BQ168" s="135"/>
      <c r="BR168" s="135"/>
      <c r="BS168" s="135"/>
      <c r="BT168" s="135"/>
      <c r="BU168" s="135"/>
      <c r="BV168" s="135"/>
      <c r="BW168" s="135"/>
      <c r="BX168" s="135"/>
      <c r="BY168" s="135"/>
      <c r="BZ168" s="135"/>
      <c r="CA168" s="135"/>
      <c r="CB168" s="135"/>
      <c r="CC168" s="135"/>
      <c r="CD168" s="135"/>
      <c r="CE168" s="135"/>
      <c r="CF168" s="135"/>
      <c r="CG168" s="135"/>
      <c r="CH168" s="135"/>
      <c r="CI168" s="135"/>
      <c r="CJ168" s="135"/>
      <c r="CK168" s="135"/>
      <c r="CL168" s="135"/>
      <c r="CM168" s="135"/>
      <c r="CN168" s="135"/>
      <c r="CO168" s="135"/>
      <c r="CP168" s="135"/>
      <c r="CQ168" s="135"/>
      <c r="CR168" s="135"/>
      <c r="CS168" s="135"/>
      <c r="CT168" s="135"/>
      <c r="CU168" s="135"/>
      <c r="CV168" s="135"/>
      <c r="CW168" s="135"/>
      <c r="CX168" s="135"/>
      <c r="CY168" s="135"/>
      <c r="CZ168" s="135"/>
      <c r="DA168" s="135"/>
      <c r="DB168" s="135"/>
      <c r="DC168" s="135"/>
      <c r="DD168" s="135"/>
      <c r="DE168" s="135"/>
      <c r="DF168" s="135"/>
      <c r="DG168" s="135"/>
      <c r="DH168" s="135"/>
      <c r="DI168" s="135"/>
      <c r="DJ168" s="135"/>
      <c r="DK168" s="135"/>
      <c r="DL168" s="135"/>
      <c r="DM168" s="135"/>
      <c r="DN168" s="135"/>
      <c r="DO168" s="135"/>
      <c r="DP168" s="135"/>
      <c r="DQ168" s="135"/>
      <c r="DR168" s="135"/>
      <c r="DS168" s="135"/>
      <c r="DT168" s="135"/>
      <c r="DU168" s="135"/>
      <c r="DV168" s="135"/>
      <c r="DW168" s="135"/>
      <c r="DX168" s="135"/>
      <c r="DY168" s="135"/>
      <c r="DZ168" s="135"/>
      <c r="EA168" s="135"/>
      <c r="EB168" s="135"/>
      <c r="EC168" s="135"/>
      <c r="ED168" s="135"/>
      <c r="EE168" s="135"/>
      <c r="EF168" s="135"/>
      <c r="EG168" s="135"/>
      <c r="EH168" s="135"/>
      <c r="EI168" s="135"/>
      <c r="EJ168" s="135"/>
      <c r="EK168" s="135"/>
      <c r="EL168" s="135"/>
      <c r="EM168" s="135"/>
      <c r="EN168" s="135"/>
      <c r="EO168" s="135"/>
      <c r="EP168" s="135"/>
      <c r="EQ168" s="135"/>
      <c r="ER168" s="135"/>
      <c r="ES168" s="135"/>
      <c r="ET168" s="135"/>
      <c r="EU168" s="135"/>
      <c r="EV168" s="135"/>
      <c r="EW168" s="135"/>
      <c r="EX168" s="135"/>
      <c r="EY168" s="135"/>
      <c r="EZ168" s="135"/>
      <c r="FA168" s="135"/>
      <c r="FB168" s="135"/>
      <c r="FC168" s="135"/>
    </row>
    <row r="169" spans="1:159" hidden="1" x14ac:dyDescent="0.3"/>
    <row r="170" spans="1:159" hidden="1" x14ac:dyDescent="0.3"/>
    <row r="171" spans="1:159" hidden="1" x14ac:dyDescent="0.3"/>
    <row r="172" spans="1:159" hidden="1" x14ac:dyDescent="0.3"/>
    <row r="173" spans="1:159" hidden="1" x14ac:dyDescent="0.3"/>
    <row r="174" spans="1:159" hidden="1" x14ac:dyDescent="0.3"/>
    <row r="175" spans="1:159" hidden="1" x14ac:dyDescent="0.3"/>
    <row r="176" spans="1:159" hidden="1" x14ac:dyDescent="0.3"/>
    <row r="177" hidden="1" x14ac:dyDescent="0.3"/>
    <row r="178" hidden="1" x14ac:dyDescent="0.3"/>
    <row r="179" hidden="1" x14ac:dyDescent="0.3"/>
    <row r="180" hidden="1" x14ac:dyDescent="0.3"/>
    <row r="181" hidden="1" x14ac:dyDescent="0.3"/>
    <row r="182" hidden="1" x14ac:dyDescent="0.3"/>
    <row r="183" hidden="1" x14ac:dyDescent="0.3"/>
  </sheetData>
  <sheetProtection algorithmName="SHA-512" hashValue="ugneUAEhWHpmgPgTzwynoPARvcD/115wmTKyydaMQs791ZGKQmYH/BchW8bq/Cwtj4qOeGGovljX4UVqryvrSQ==" saltValue="ztxnfVznjdfhaF/5y/XZ1w==" spinCount="100000" sheet="1" selectLockedCells="1"/>
  <mergeCells count="40">
    <mergeCell ref="C42:D42"/>
    <mergeCell ref="C43:D44"/>
    <mergeCell ref="F36:F41"/>
    <mergeCell ref="F42:F47"/>
    <mergeCell ref="F48:F53"/>
    <mergeCell ref="F6:F11"/>
    <mergeCell ref="F12:F17"/>
    <mergeCell ref="F18:F23"/>
    <mergeCell ref="F24:F29"/>
    <mergeCell ref="F30:F35"/>
    <mergeCell ref="G3:H3"/>
    <mergeCell ref="G5:H5"/>
    <mergeCell ref="G55:H55"/>
    <mergeCell ref="G89:H89"/>
    <mergeCell ref="G107:H107"/>
    <mergeCell ref="G154:H154"/>
    <mergeCell ref="G157:H157"/>
    <mergeCell ref="G117:H117"/>
    <mergeCell ref="G127:H127"/>
    <mergeCell ref="G133:H133"/>
    <mergeCell ref="G139:H139"/>
    <mergeCell ref="G143:H143"/>
    <mergeCell ref="G147:H147"/>
    <mergeCell ref="G150:H150"/>
    <mergeCell ref="F140:F141"/>
    <mergeCell ref="F144:F145"/>
    <mergeCell ref="F151:F152"/>
    <mergeCell ref="F56:F59"/>
    <mergeCell ref="F60:F63"/>
    <mergeCell ref="F64:F67"/>
    <mergeCell ref="F68:F71"/>
    <mergeCell ref="F72:F75"/>
    <mergeCell ref="F76:F79"/>
    <mergeCell ref="F80:F83"/>
    <mergeCell ref="F84:F87"/>
    <mergeCell ref="F90:F105"/>
    <mergeCell ref="F108:F115"/>
    <mergeCell ref="F118:F125"/>
    <mergeCell ref="F128:F131"/>
    <mergeCell ref="F134:F137"/>
  </mergeCells>
  <conditionalFormatting sqref="J4">
    <cfRule type="expression" dxfId="38" priority="496">
      <formula>(OFFSET($J$3,0,$D$3*2-1)&gt;=K$3)</formula>
    </cfRule>
  </conditionalFormatting>
  <conditionalFormatting sqref="J3">
    <cfRule type="expression" dxfId="37" priority="497">
      <formula>(OFFSET($J$3,0,$D$3*3-1)&gt;=L$3)</formula>
    </cfRule>
  </conditionalFormatting>
  <conditionalFormatting sqref="K3">
    <cfRule type="expression" dxfId="36" priority="498">
      <formula>(OFFSET($J$3,0,$D$3*3-1)&gt;=L$3)</formula>
    </cfRule>
  </conditionalFormatting>
  <conditionalFormatting sqref="M3 P3 S3 V3 Y3 AB3 AE3 AH3 AK3 AN3 AQ3 AT3 AW3 AZ3 BC3 BF3 BI3 BL3 BO3 BR3 BU3 BX3 CA3 CD3 CG3 CJ3 CM3 CP3 CS3 CV3 CY3 DB3 DE3 DH3 DK3 DN3 DQ3 DT3 DW3 DZ3 EC3 EF3 EI3 EL3 EO3 ER3 EU3 EX3">
    <cfRule type="expression" dxfId="35" priority="499">
      <formula>(OFFSET($J$3,0,$D$3*3-1)&gt;=O$3)</formula>
    </cfRule>
  </conditionalFormatting>
  <conditionalFormatting sqref="N3 Q3 T3 W3 Z3 AC3 AF3 AI3 AL3 AO3 AR3 AU3 AX3 BA3 BD3 BG3 BJ3 BM3 BP3 BS3 BV3 BY3 CB3 CE3 CH3 CK3 CN3 CQ3 CT3 CW3 CZ3 DC3 DF3 DI3 DL3 DO3 DR3 DU3 DX3 EA3 ED3 EG3 EJ3 EM3 EP3 ES3 EV3 EY3">
    <cfRule type="expression" dxfId="34" priority="502">
      <formula>(OFFSET($J$3,0,$D$3*3-1)&gt;=O$3)</formula>
    </cfRule>
  </conditionalFormatting>
  <conditionalFormatting sqref="M4 P4 S4 V4 Y4 AB4 AE4 AH4 AK4 AN4 AQ4 AT4 AW4 AZ4 BC4 BF4 BI4 BL4 BO4 BR4 BU4 BX4 CA4 CD4 CG4 CJ4 CM4 CP4 CS4 CV4 CY4 DB4 DE4 DH4 DK4 DN4 DQ4 DT4 DW4 DZ4 EC4 EF4 EI4 EL4 EO4 ER4 EU4 EX4">
    <cfRule type="expression" dxfId="33" priority="505">
      <formula>(OFFSET($J$3,0,$D$3*3-1)&gt;=O$3)</formula>
    </cfRule>
  </conditionalFormatting>
  <conditionalFormatting sqref="N4 Q4 T4 W4 Z4 AC4 AF4 AI4 AL4 AO4 AR4 AU4 AX4 BA4 BD4 BG4 BJ4 BM4 BP4 BS4 BV4 BY4 CB4 CE4 CH4 CK4 CN4 CQ4 CT4 CW4 CZ4 DC4 DF4 DI4 DL4 DO4 DR4 DU4 DX4 EA4 ED4 EG4 EJ4 EM4 EP4 ES4 EV4 EY4">
    <cfRule type="expression" dxfId="32" priority="508">
      <formula>(OFFSET($J$3,0,$D$3*3-1)&gt;=O$3)</formula>
    </cfRule>
  </conditionalFormatting>
  <conditionalFormatting sqref="M6:M53 P6:P53 S6:S53 V6:V53 Y6:Y53 AB6:AB53 AE6:AE53 AH6:AH53 AK6:AK53 AN6:AN53 AQ6:AQ53 AT6:AT53 AW6:AW53 AZ6:AZ53 BC6:BC53 BF6:BF53 BI6:BI53 BL6:BL53 BO6:BO53 BR6:BR53 BU6:BU53 BX6:BX53 CA6:CA53 CD6:CD53 CG6:CG53 CJ6:CJ53 CM6:CM53 CP6:CP53 CS6:CS53 CV6:CV53 CY6:CY53 DB6:DB53 DE6:DE53 DH6:DH53 DK6:DK53 DN6:DN53 DQ6:DQ53 DT6:DT53 DW6:DW53 DZ6:DZ53 EC6:EC53 EF6:EF53 EI6:EI53 EL6:EL53 EO6:EO53 ER6:ER53 EU6:EU53 EX6:EX53">
    <cfRule type="expression" dxfId="31" priority="511">
      <formula>(OFFSET($J$3,0,$D$3*3-1)&gt;=O$3)</formula>
    </cfRule>
  </conditionalFormatting>
  <conditionalFormatting sqref="N6:N53 N56:N87 N90:N105 N118:N125 N134:N137 N144:N145 N148 N151:N152 N155 N158:N166 Q6:Q53 T6:T53 W6:W53 Z6:Z53 AC6:AC53 Q56:Q87 T56:T87 W56:W87 Z56:Z87 AC56:AC87 Q90:Q105 T90:T105 W90:W105 Z90:Z105 AC90:AC105 Q118:Q125 T118:T125 W118:W125 Z118:Z125 AC118:AC125 Q134:Q137 T134:T137 W134:W137 Z134:Z137 AC134:AC137 Q144:Q145 T144:T145 W144:W145 Z144:Z145 AC144:AC145 Q151:Q152 T151:T152 W151:W152 Z151:Z152 AC151:AC152 Q158:Q166 T158:T166 W158:W166 Z158:Z166 AC158:AC166 AF6:AF53 AI6:AI53 AL6:AL53 AF56:AF87 AI56:AI87 AL56:AL87 AF90:AF105 AI90:AI105 AL90:AL105 AF118:AF125 AI118:AI125 AL118:AL125 AF134:AF137 AI134:AI137 AL134:AL137 AF144:AF145 AI144:AI145 AL144:AL145 AF151:AF152 AI151:AI152 AL151:AL152 AF158:AF166 AI158:AI166 AL158:AL166 AO6:AO53 AR6:AR53 AU6:AU53 AX6:AX53 BA6:BA53 BD6:BD53 BG6:BG53 BJ6:BJ53 BM6:BM53 BP6:BP53 AO56:AO87 AR56:AR87 AU56:AU87 AX56:AX87 BA56:BA87 BD56:BD87 BG56:BG87 BJ56:BJ87 BM56:BM87 BP56:BP87 AO90:AO105 AR90:AR105 AU90:AU105 AX90:AX105 BA90:BA105 BD90:BD105 BG90:BG105 BJ90:BJ105 BM90:BM105 BP90:BP105 AO118:AO125 AR118:AR125 AU118:AU125 AX118:AX125 BA118:BA125 BD118:BD125 BG118:BG125 BJ118:BJ125 BM118:BM125 BP118:BP125 AO134:AO137 AR134:AR137 AU134:AU137 AX134:AX137 BA134:BA137 BD134:BD137 BG134:BG137 BJ134:BJ137 BM134:BM137 BP134:BP137 AO144:AO145 AR144:AR145 AU144:AU145 AX144:AX145 BA144:BA145 BD144:BD145 BG144:BG145 BJ144:BJ145 BM144:BM145 BP144:BP145 AO151:AO152 AR151:AR152 AU151:AU152 AX151:AX152 BA151:BA152 BD151:BD152 BG151:BG152 BJ151:BJ152 BM151:BM152 BP151:BP152 AO158:AO166 AR158:AR166 AU158:AU166 AX158:AX166 BA158:BA166 BD158:BD166 BG158:BG166 BJ158:BJ166 BM158:BM166 BP158:BP166 BS6:BS53 BV6:BV53 BY6:BY53 CB6:CB53 CE6:CE53 CH6:CH53 CK6:CK53 CN6:CN53 CQ6:CQ53 CT6:CT53 BS56:BS87 BV56:BV87 BY56:BY87 CB56:CB87 CE56:CE87 CH56:CH87 CK56:CK87 CN56:CN87 CQ56:CQ87 CT56:CT87 BS90:BS105 BV90:BV105 BY90:BY105 CB90:CB105 CE90:CE105 CH90:CH105 CK90:CK105 CN90:CN105 CQ90:CQ105 CT90:CT105 BS118:BS125 BV118:BV125 BY118:BY125 CB118:CB125 CE118:CE125 CH118:CH125 CK118:CK125 CN118:CN125 CQ118:CQ125 CT118:CT125 BS134:BS137 BV134:BV137 BY134:BY137 CB134:CB137 CE134:CE137 CH134:CH137 CK134:CK137 CN134:CN137 CQ134:CQ137 CT134:CT137 BS144:BS145 BV144:BV145 BY144:BY145 CB144:CB145 CE144:CE145 CH144:CH145 CK144:CK145 CN144:CN145 CQ144:CQ145 CT144:CT145 BS151:BS152 BV151:BV152 BY151:BY152 CB151:CB152 CE151:CE152 CH151:CH152 CK151:CK152 CN151:CN152 CQ151:CQ152 CT151:CT152 BS158:BS166 BV158:BV166 BY158:BY166 CB158:CB166 CE158:CE166 CH158:CH166 CK158:CK166 CN158:CN166 CQ158:CQ166 CT158:CT166 CW6:CW53 CZ6:CZ53 DC6:DC53 DF6:DF53 DI6:DI53 DL6:DL53 DO6:DO53 DR6:DR53 DU6:DU53 DX6:DX53 CW56:CW87 CZ56:CZ87 DC56:DC87 DF56:DF87 DI56:DI87 DL56:DL87 DO56:DO87 DR56:DR87 DU56:DU87 DX56:DX87 CW90:CW105 CZ90:CZ105 DC90:DC105 DF90:DF105 DI90:DI105 DL90:DL105 DO90:DO105 DR90:DR105 DU90:DU105 DX90:DX105 CW118:CW125 CZ118:CZ125 DC118:DC125 DF118:DF125 DI118:DI125 DL118:DL125 DO118:DO125 DR118:DR125 DU118:DU125 DX118:DX125 CW134:CW137 CZ134:CZ137 DC134:DC137 DF134:DF137 DI134:DI137 DL134:DL137 DO134:DO137 DR134:DR137 DU134:DU137 DX134:DX137 CW144:CW145 CZ144:CZ145 DC144:DC145 DF144:DF145 DI144:DI145 DL144:DL145 DO144:DO145 DR144:DR145 DU144:DU145 DX144:DX145 CW151:CW152 CZ151:CZ152 DC151:DC152 DF151:DF152 DI151:DI152 DL151:DL152 DO151:DO152 DR151:DR152 DU151:DU152 DX151:DX152 CW158:CW166 CZ158:CZ166 DC158:DC166 DF158:DF166 DI158:DI166 DL158:DL166 DO158:DO166 DR158:DR166 DU158:DU166 DX158:DX166 EA6:EA53 ED6:ED53 EG6:EG53 EJ6:EJ53 EM6:EM53 EP6:EP53 ES6:ES53 EV6:EV53 EY6:EY53 EA56:EA87 ED56:ED87 EG56:EG87 EJ56:EJ87 EM56:EM87 EP56:EP87 ES56:ES87 EV56:EV87 EY56:EY87 EA90:EA105 ED90:ED105 EG90:EG105 EJ90:EJ105 EM90:EM105 EP90:EP105 ES90:ES105 EV90:EV105 EY90:EY105 EA118:EA125 ED118:ED125 EG118:EG125 EJ118:EJ125 EM118:EM125 EP118:EP125 ES118:ES125 EV118:EV125 EY118:EY125 EA134:EA137 ED134:ED137 EG134:EG137 EJ134:EJ137 EM134:EM137 EP134:EP137 ES134:ES137 EV134:EV137 EY134:EY137 EA144:EA145 ED144:ED145 EG144:EG145 EJ144:EJ145 EM144:EM145 EP144:EP145 ES144:ES145 EV144:EV145 EY144:EY145 EA151:EA152 ED151:ED152 EG151:EG152 EJ151:EJ152 EM151:EM152 EP151:EP152 ES151:ES152 EV151:EV152 EY151:EY152 EA158:EA166 ED158:ED166 EG158:EG166 EJ158:EJ166 EM158:EM166 EP158:EP166 ES158:ES166 EV158:EV166 EY158:EY166 N108:N115 N128:N131 N140:N141 FB56:FB87 FB90:FB105 FB118:FB125 FB134:FB137 FB144:FB145 FB151:FB152 FB158:FB166 Q108:Q115 T108:T115 W108:W115 Z108:Z115 AC108:AC115 AF108:AF115 AI108:AI115 AL108:AL115 AO108:AO115 AR108:AR115 AU108:AU115 AX108:AX115 BA108:BA115 BD108:BD115 BG108:BG115 BJ108:BJ115 BM108:BM115 BP108:BP115 BS108:BS115 BV108:BV115 BY108:BY115 CB108:CB115 CE108:CE115 CH108:CH115 CK108:CK115 CN108:CN115 CQ108:CQ115 CT108:CT115 CW108:CW115 CZ108:CZ115 DC108:DC115 DF108:DF115 DI108:DI115 DL108:DL115 DO108:DO115 DR108:DR115 DU108:DU115 DX108:DX115 EA108:EA115 ED108:ED115 EG108:EG115 EJ108:EJ115 EM108:EM115 EP108:EP115 ES108:ES115 EV108:EV115 EY108:EY115 FB108:FB115 Q128:Q131 T128:T131 W128:W131 Z128:Z131 AC128:AC131 AF128:AF131 AI128:AI131 AL128:AL131 AO128:AO131 AR128:AR131 AU128:AU131 AX128:AX131 BA128:BA131 BD128:BD131 BG128:BG131 BJ128:BJ131 BM128:BM131 BP128:BP131 BS128:BS131 BV128:BV131 BY128:BY131 CB128:CB131 CE128:CE131 CH128:CH131 CK128:CK131 CN128:CN131 CQ128:CQ131 CT128:CT131 CW128:CW131 CZ128:CZ131 DC128:DC131 DF128:DF131 DI128:DI131 DL128:DL131 DO128:DO131 DR128:DR131 DU128:DU131 DX128:DX131 EA128:EA131 ED128:ED131 EG128:EG131 EJ128:EJ131 EM128:EM131 EP128:EP131 ES128:ES131 EV128:EV131 EY128:EY131 FB128:FB131 Q140:Q141 T140:T141 W140:W141 Z140:Z141 AC140:AC141 AF140:AF141 AI140:AI141 AL140:AL141 AO140:AO141 AR140:AR141 AU140:AU141 AX140:AX141 BA140:BA141 BD140:BD141 BG140:BG141 BJ140:BJ141 BM140:BM141 BP140:BP141 BS140:BS141 BV140:BV141 BY140:BY141 CB140:CB141 CE140:CE141 CH140:CH141 CK140:CK141 CN140:CN141 CQ140:CQ141 CT140:CT141 CW140:CW141 CZ140:CZ141 DC140:DC141 DF140:DF141 DI140:DI141 DL140:DL141 DO140:DO141 DR140:DR141 DU140:DU141 DX140:DX141 EA140:EA141 ED140:ED141 EG140:EG141 EJ140:EJ141 EM140:EM141 EP140:EP141 ES140:ES141 EV140:EV141 EY140:EY141 FB140:FB141 Q148 T148 W148 Z148 AC148 AF148 AI148 AL148 AO148 AR148 AU148 AX148 BA148 BD148 BG148 BJ148 BM148 BP148 BS148 BV148 BY148 CB148 CE148 CH148 CK148 CN148 CQ148 CT148 CW148 CZ148 DC148 DF148 DI148 DL148 DO148 DR148 DU148 DX148 EA148 ED148 EG148 EJ148 EM148 EP148 ES148 EV148 EY148 FB148 Q155 T155 W155 Z155 AC155 AF155 AI155 AL155 AO155 AR155 AU155 AX155 BA155 BD155 BG155 BJ155 BM155 BP155 BS155 BV155 BY155 CB155 CE155 CH155 CK155 CN155 CQ155 CT155 CW155 CZ155 DC155 DF155 DI155 DL155 DO155 DR155 DU155 DX155 EA155 ED155 EG155 EJ155 EM155 EP155 ES155 EV155 EY155 FB155">
    <cfRule type="expression" dxfId="30" priority="514">
      <formula>(OFFSET($J$3,0,$D$3*3-1)&gt;=O$3)</formula>
    </cfRule>
  </conditionalFormatting>
  <conditionalFormatting sqref="M56:M87 M90:M105 M108:M115 M118:M125 M128:M131 M134:M137 M140:M141 M144:M145 M148 M151:M152 M155 M158:M166 P56:P87 S56:S87 V56:V87 Y56:Y87 AB56:AB87 P90:P105 S90:S105 V90:V105 Y90:Y105 AB90:AB105 P118:P125 S118:S125 V118:V125 Y118:Y125 AB118:AB125 P134:P137 S134:S137 V134:V137 Y134:Y137 AB134:AB137 P144:P145 S144:S145 V144:V145 Y144:Y145 AB144:AB145 P151:P152 S151:S152 V151:V152 Y151:Y152 AB151:AB152 P158:P166 S158:S166 V158:V166 Y158:Y166 AB158:AB166 AE56:AE87 AH56:AH87 AK56:AK87 AE90:AE105 AH90:AH105 AK90:AK105 AE118:AE125 AH118:AH125 AK118:AK125 AE134:AE137 AH134:AH137 AK134:AK137 AE144:AE145 AH144:AH145 AK144:AK145 AE151:AE152 AH151:AH152 AK151:AK152 AE158:AE166 AH158:AH166 AK158:AK166 AN56:AN87 AQ56:AQ87 AT56:AT87 AW56:AW87 AZ56:AZ87 BC56:BC87 BF56:BF87 BI56:BI87 BL56:BL87 BO56:BO87 AN90:AN105 AQ90:AQ105 AT90:AT105 AW90:AW105 AZ90:AZ105 BC90:BC105 BF90:BF105 BI90:BI105 BL90:BL105 BO90:BO105 AN118:AN125 AQ118:AQ125 AT118:AT125 AW118:AW125 AZ118:AZ125 BC118:BC125 BF118:BF125 BI118:BI125 BL118:BL125 BO118:BO125 AN134:AN137 AQ134:AQ137 AT134:AT137 AW134:AW137 AZ134:AZ137 BC134:BC137 BF134:BF137 BI134:BI137 BL134:BL137 BO134:BO137 AN144:AN145 AQ144:AQ145 AT144:AT145 AW144:AW145 AZ144:AZ145 BC144:BC145 BF144:BF145 BI144:BI145 BL144:BL145 BO144:BO145 AN151:AN152 AQ151:AQ152 AT151:AT152 AW151:AW152 AZ151:AZ152 BC151:BC152 BF151:BF152 BI151:BI152 BL151:BL152 BO151:BO152 AN158:AN166 AQ158:AQ166 AT158:AT166 AW158:AW166 AZ158:AZ166 BC158:BC166 BF158:BF166 BI158:BI166 BL158:BL166 BO158:BO166 BR56:BR87 BU56:BU87 BX56:BX87 CA56:CA87 CD56:CD87 CG56:CG87 CJ56:CJ87 CM56:CM87 CP56:CP87 CS56:CS87 BR90:BR105 BU90:BU105 BX90:BX105 CA90:CA105 CD90:CD105 CG90:CG105 CJ90:CJ105 CM90:CM105 CP90:CP105 CS90:CS105 BR118:BR125 BU118:BU125 BX118:BX125 CA118:CA125 CD118:CD125 CG118:CG125 CJ118:CJ125 CM118:CM125 CP118:CP125 CS118:CS125 BR134:BR137 BU134:BU137 BX134:BX137 CA134:CA137 CD134:CD137 CG134:CG137 CJ134:CJ137 CM134:CM137 CP134:CP137 CS134:CS137 BR144:BR145 BU144:BU145 BX144:BX145 CA144:CA145 CD144:CD145 CG144:CG145 CJ144:CJ145 CM144:CM145 CP144:CP145 CS144:CS145 BR151:BR152 BU151:BU152 BX151:BX152 CA151:CA152 CD151:CD152 CG151:CG152 CJ151:CJ152 CM151:CM152 CP151:CP152 CS151:CS152 BR158:BR166 BU158:BU166 BX158:BX166 CA158:CA166 CD158:CD166 CG158:CG166 CJ158:CJ166 CM158:CM166 CP158:CP166 CS158:CS166 CV56:CV87 CY56:CY87 DB56:DB87 DE56:DE87 DH56:DH87 DK56:DK87 DN56:DN87 DQ56:DQ87 DT56:DT87 DW56:DW87 CV90:CV105 CY90:CY105 DB90:DB105 DE90:DE105 DH90:DH105 DK90:DK105 DN90:DN105 DQ90:DQ105 DT90:DT105 DW90:DW105 CV118:CV125 CY118:CY125 DB118:DB125 DE118:DE125 DH118:DH125 DK118:DK125 DN118:DN125 DQ118:DQ125 DT118:DT125 DW118:DW125 CV134:CV137 CY134:CY137 DB134:DB137 DE134:DE137 DH134:DH137 DK134:DK137 DN134:DN137 DQ134:DQ137 DT134:DT137 DW134:DW137 CV144:CV145 CY144:CY145 DB144:DB145 DE144:DE145 DH144:DH145 DK144:DK145 DN144:DN145 DQ144:DQ145 DT144:DT145 DW144:DW145 CV151:CV152 CY151:CY152 DB151:DB152 DE151:DE152 DH151:DH152 DK151:DK152 DN151:DN152 DQ151:DQ152 DT151:DT152 DW151:DW152 CV158:CV166 CY158:CY166 DB158:DB166 DE158:DE166 DH158:DH166 DK158:DK166 DN158:DN166 DQ158:DQ166 DT158:DT166 DW158:DW166 DZ56:DZ87 EC56:EC87 EF56:EF87 EI56:EI87 EL56:EL87 EO56:EO87 ER56:ER87 EU56:EU87 EX56:EX87 DZ90:DZ105 EC90:EC105 EF90:EF105 EI90:EI105 EL90:EL105 EO90:EO105 ER90:ER105 EU90:EU105 EX90:EX105 DZ118:DZ125 EC118:EC125 EF118:EF125 EI118:EI125 EL118:EL125 EO118:EO125 ER118:ER125 EU118:EU125 EX118:EX125 DZ134:DZ137 EC134:EC137 EF134:EF137 EI134:EI137 EL134:EL137 EO134:EO137 ER134:ER137 EU134:EU137 EX134:EX137 DZ144:DZ145 EC144:EC145 EF144:EF145 EI144:EI145 EL144:EL145 EO144:EO145 ER144:ER145 EU144:EU145 EX144:EX145 DZ151:DZ152 EC151:EC152 EF151:EF152 EI151:EI152 EL151:EL152 EO151:EO152 ER151:ER152 EU151:EU152 EX151:EX152 DZ158:DZ166 EC158:EC166 EF158:EF166 EI158:EI166 EL158:EL166 EO158:EO166 ER158:ER166 EU158:EU166 EX158:EX166 FA56:FA87 FA90:FA105 FA118:FA125 FA134:FA137 FA144:FA145 FA151:FA152 FA158:FA166 P108:P115 S108:S115 V108:V115 Y108:Y115 AB108:AB115 AE108:AE115 AH108:AH115 AK108:AK115 AN108:AN115 AQ108:AQ115 AT108:AT115 AW108:AW115 AZ108:AZ115 BC108:BC115 BF108:BF115 BI108:BI115 BL108:BL115 BO108:BO115 BR108:BR115 BU108:BU115 BX108:BX115 CA108:CA115 CD108:CD115 CG108:CG115 CJ108:CJ115 CM108:CM115 CP108:CP115 CS108:CS115 CV108:CV115 CY108:CY115 DB108:DB115 DE108:DE115 DH108:DH115 DK108:DK115 DN108:DN115 DQ108:DQ115 DT108:DT115 DW108:DW115 DZ108:DZ115 EC108:EC115 EF108:EF115 EI108:EI115 EL108:EL115 EO108:EO115 ER108:ER115 EU108:EU115 EX108:EX115 FA108:FA115 P128:P131 S128:S131 V128:V131 Y128:Y131 AB128:AB131 AE128:AE131 AH128:AH131 AK128:AK131 AN128:AN131 AQ128:AQ131 AT128:AT131 AW128:AW131 AZ128:AZ131 BC128:BC131 BF128:BF131 BI128:BI131 BL128:BL131 BO128:BO131 BR128:BR131 BU128:BU131 BX128:BX131 CA128:CA131 CD128:CD131 CG128:CG131 CJ128:CJ131 CM128:CM131 CP128:CP131 CS128:CS131 CV128:CV131 CY128:CY131 DB128:DB131 DE128:DE131 DH128:DH131 DK128:DK131 DN128:DN131 DQ128:DQ131 DT128:DT131 DW128:DW131 DZ128:DZ131 EC128:EC131 EF128:EF131 EI128:EI131 EL128:EL131 EO128:EO131 ER128:ER131 EU128:EU131 EX128:EX131 FA128:FA131 P140:P141 S140:S141 V140:V141 Y140:Y141 AB140:AB141 AE140:AE141 AH140:AH141 AK140:AK141 AN140:AN141 AQ140:AQ141 AT140:AT141 AW140:AW141 AZ140:AZ141 BC140:BC141 BF140:BF141 BI140:BI141 BL140:BL141 BO140:BO141 BR140:BR141 BU140:BU141 BX140:BX141 CA140:CA141 CD140:CD141 CG140:CG141 CJ140:CJ141 CM140:CM141 CP140:CP141 CS140:CS141 CV140:CV141 CY140:CY141 DB140:DB141 DE140:DE141 DH140:DH141 DK140:DK141 DN140:DN141 DQ140:DQ141 DT140:DT141 DW140:DW141 DZ140:DZ141 EC140:EC141 EF140:EF141 EI140:EI141 EL140:EL141 EO140:EO141 ER140:ER141 EU140:EU141 EX140:EX141 FA140:FA141 P148 S148 V148 Y148 AB148 AE148 AH148 AK148 AN148 AQ148 AT148 AW148 AZ148 BC148 BF148 BI148 BL148 BO148 BR148 BU148 BX148 CA148 CD148 CG148 CJ148 CM148 CP148 CS148 CV148 CY148 DB148 DE148 DH148 DK148 DN148 DQ148 DT148 DW148 DZ148 EC148 EF148 EI148 EL148 EO148 ER148 EU148 EX148 FA148 P155 S155 V155 Y155 AB155 AE155 AH155 AK155 AN155 AQ155 AT155 AW155 AZ155 BC155 BF155 BI155 BL155 BO155 BR155 BU155 BX155 CA155 CD155 CG155 CJ155 CM155 CP155 CS155 CV155 CY155 DB155 DE155 DH155 DK155 DN155 DQ155 DT155 DW155 DZ155 EC155 EF155 EI155 EL155 EO155 ER155 EU155 EX155 FA155">
    <cfRule type="expression" dxfId="29" priority="553">
      <formula>(OFFSET($J$3,0,$D$3*3-1)&gt;=O$3)</formula>
    </cfRule>
  </conditionalFormatting>
  <conditionalFormatting sqref="M5 M54:M55 M88:M89 M106:M107 M116:M117 M126:M127 M132:M133 M138:M139 M142:M143 M149:M150 M146:M147 M153:M154 M156:M157 M1:M2 P5 S5 V5 Y5 AB5 P54:P55 S54:S55 V54:V55 Y54:Y55 AB54:AB55 P88:P89 S88:S89 V88:V89 Y88:Y89 AB88:AB89 P106:P107 S106:S107 V106:V107 Y106:Y107 AB106:AB107 P116:P117 S116:S117 V116:V117 Y116:Y117 AB116:AB117 P126:P127 S126:S127 V126:V127 Y126:Y127 AB126:AB127 P132:P133 S132:S133 V132:V133 Y132:Y133 AB132:AB133 P138:P139 S138:S139 V138:V139 Y138:Y139 AB138:AB139 P142:P143 S142:S143 V142:V143 Y142:Y143 AB142:AB143 P149:P150 S149:S150 V149:V150 Y149:Y150 AB149:AB150 P146:P147 S146:S147 V146:V147 Y146:Y147 AB146:AB147 P153:P154 S153:S154 V153:V154 Y153:Y154 AB153:AB154 P156:P157 S156:S157 V156:V157 Y156:Y157 AB156:AB157 P1:P2 S1:S2 V1:V2 Y1:Y2 AB1:AB2 AE5 AH5 AK5 AE54:AE55 AH54:AH55 AK54:AK55 AE88:AE89 AH88:AH89 AK88:AK89 AE106:AE107 AH106:AH107 AK106:AK107 AE116:AE117 AH116:AH117 AK116:AK117 AE126:AE127 AH126:AH127 AK126:AK127 AE132:AE133 AH132:AH133 AK132:AK133 AE138:AE139 AH138:AH139 AK138:AK139 AE142:AE143 AH142:AH143 AK142:AK143 AE149:AE150 AH149:AH150 AK149:AK150 AE146:AE147 AH146:AH147 AK146:AK147 AE153:AE154 AH153:AH154 AK153:AK154 AE156:AE157 AH156:AH157 AK156:AK157 AE1:AE2 AH1:AH2 AK1:AK2 AN5 AQ5 AT5 AW5 AZ5 BC5 BF5 BI5 BL5 BO5 AN54:AN55 AQ54:AQ55 AT54:AT55 AW54:AW55 AZ54:AZ55 BC54:BC55 BF54:BF55 BI54:BI55 BL54:BL55 BO54:BO55 AN88:AN89 AQ88:AQ89 AT88:AT89 AW88:AW89 AZ88:AZ89 BC88:BC89 BF88:BF89 BI88:BI89 BL88:BL89 BO88:BO89 AN106:AN107 AQ106:AQ107 AT106:AT107 AW106:AW107 AZ106:AZ107 BC106:BC107 BF106:BF107 BI106:BI107 BL106:BL107 BO106:BO107 AN116:AN117 AQ116:AQ117 AT116:AT117 AW116:AW117 AZ116:AZ117 BC116:BC117 BF116:BF117 BI116:BI117 BL116:BL117 BO116:BO117 AN126:AN127 AQ126:AQ127 AT126:AT127 AW126:AW127 AZ126:AZ127 BC126:BC127 BF126:BF127 BI126:BI127 BL126:BL127 BO126:BO127 AN132:AN133 AQ132:AQ133 AT132:AT133 AW132:AW133 AZ132:AZ133 BC132:BC133 BF132:BF133 BI132:BI133 BL132:BL133 BO132:BO133 AN138:AN139 AQ138:AQ139 AT138:AT139 AW138:AW139 AZ138:AZ139 BC138:BC139 BF138:BF139 BI138:BI139 BL138:BL139 BO138:BO139 AN142:AN143 AQ142:AQ143 AT142:AT143 AW142:AW143 AZ142:AZ143 BC142:BC143 BF142:BF143 BI142:BI143 BL142:BL143 BO142:BO143 AN149:AN150 AQ149:AQ150 AT149:AT150 AW149:AW150 AZ149:AZ150 BC149:BC150 BF149:BF150 BI149:BI150 BL149:BL150 BO149:BO150 AN146:AN147 AQ146:AQ147 AT146:AT147 AW146:AW147 AZ146:AZ147 BC146:BC147 BF146:BF147 BI146:BI147 BL146:BL147 BO146:BO147 AN153:AN154 AQ153:AQ154 AT153:AT154 AW153:AW154 AZ153:AZ154 BC153:BC154 BF153:BF154 BI153:BI154 BL153:BL154 BO153:BO154 AN156:AN157 AQ156:AQ157 AT156:AT157 AW156:AW157 AZ156:AZ157 BC156:BC157 BF156:BF157 BI156:BI157 BL156:BL157 BO156:BO157 AN1:AN2 AQ1:AQ2 AT1:AT2 AW1:AW2 AZ1:AZ2 BC1:BC2 BF1:BF2 BI1:BI2 BL1:BL2 BO1:BO2 BR5 BU5 BX5 CA5 CD5 CG5 CJ5 CM5 CP5 CS5 BR54:BR55 BU54:BU55 BX54:BX55 CA54:CA55 CD54:CD55 CG54:CG55 CJ54:CJ55 CM54:CM55 CP54:CP55 CS54:CS55 BR88:BR89 BU88:BU89 BX88:BX89 CA88:CA89 CD88:CD89 CG88:CG89 CJ88:CJ89 CM88:CM89 CP88:CP89 CS88:CS89 BR106:BR107 BU106:BU107 BX106:BX107 CA106:CA107 CD106:CD107 CG106:CG107 CJ106:CJ107 CM106:CM107 CP106:CP107 CS106:CS107 BR116:BR117 BU116:BU117 BX116:BX117 CA116:CA117 CD116:CD117 CG116:CG117 CJ116:CJ117 CM116:CM117 CP116:CP117 CS116:CS117 BR126:BR127 BU126:BU127 BX126:BX127 CA126:CA127 CD126:CD127 CG126:CG127 CJ126:CJ127 CM126:CM127 CP126:CP127 CS126:CS127 BR132:BR133 BU132:BU133 BX132:BX133 CA132:CA133 CD132:CD133 CG132:CG133 CJ132:CJ133 CM132:CM133 CP132:CP133 CS132:CS133 BR138:BR139 BU138:BU139 BX138:BX139 CA138:CA139 CD138:CD139 CG138:CG139 CJ138:CJ139 CM138:CM139 CP138:CP139 CS138:CS139 BR142:BR143 BU142:BU143 BX142:BX143 CA142:CA143 CD142:CD143 CG142:CG143 CJ142:CJ143 CM142:CM143 CP142:CP143 CS142:CS143 BR149:BR150 BU149:BU150 BX149:BX150 CA149:CA150 CD149:CD150 CG149:CG150 CJ149:CJ150 CM149:CM150 CP149:CP150 CS149:CS150 BR146:BR147 BU146:BU147 BX146:BX147 CA146:CA147 CD146:CD147 CG146:CG147 CJ146:CJ147 CM146:CM147 CP146:CP147 CS146:CS147 BR153:BR154 BU153:BU154 BX153:BX154 CA153:CA154 CD153:CD154 CG153:CG154 CJ153:CJ154 CM153:CM154 CP153:CP154 CS153:CS154 BR156:BR157 BU156:BU157 BX156:BX157 CA156:CA157 CD156:CD157 CG156:CG157 CJ156:CJ157 CM156:CM157 CP156:CP157 CS156:CS157 BR1:BR2 BU1:BU2 BX1:BX2 CA1:CA2 CD1:CD2 CG1:CG2 CJ1:CJ2 CM1:CM2 CP1:CP2 CS1:CS2 CV5 CY5 DB5 DE5 DH5 DK5 DN5 DQ5 DT5 DW5 CV54:CV55 CY54:CY55 DB54:DB55 DE54:DE55 DH54:DH55 DK54:DK55 DN54:DN55 DQ54:DQ55 DT54:DT55 DW54:DW55 CV88:CV89 CY88:CY89 DB88:DB89 DE88:DE89 DH88:DH89 DK88:DK89 DN88:DN89 DQ88:DQ89 DT88:DT89 DW88:DW89 CV106:CV107 CY106:CY107 DB106:DB107 DE106:DE107 DH106:DH107 DK106:DK107 DN106:DN107 DQ106:DQ107 DT106:DT107 DW106:DW107 CV116:CV117 CY116:CY117 DB116:DB117 DE116:DE117 DH116:DH117 DK116:DK117 DN116:DN117 DQ116:DQ117 DT116:DT117 DW116:DW117 CV126:CV127 CY126:CY127 DB126:DB127 DE126:DE127 DH126:DH127 DK126:DK127 DN126:DN127 DQ126:DQ127 DT126:DT127 DW126:DW127 CV132:CV133 CY132:CY133 DB132:DB133 DE132:DE133 DH132:DH133 DK132:DK133 DN132:DN133 DQ132:DQ133 DT132:DT133 DW132:DW133 CV138:CV139 CY138:CY139 DB138:DB139 DE138:DE139 DH138:DH139 DK138:DK139 DN138:DN139 DQ138:DQ139 DT138:DT139 DW138:DW139 CV142:CV143 CY142:CY143 DB142:DB143 DE142:DE143 DH142:DH143 DK142:DK143 DN142:DN143 DQ142:DQ143 DT142:DT143 DW142:DW143 CV149:CV150 CY149:CY150 DB149:DB150 DE149:DE150 DH149:DH150 DK149:DK150 DN149:DN150 DQ149:DQ150 DT149:DT150 DW149:DW150 CV146:CV147 CY146:CY147 DB146:DB147 DE146:DE147 DH146:DH147 DK146:DK147 DN146:DN147 DQ146:DQ147 DT146:DT147 DW146:DW147 CV153:CV154 CY153:CY154 DB153:DB154 DE153:DE154 DH153:DH154 DK153:DK154 DN153:DN154 DQ153:DQ154 DT153:DT154 DW153:DW154 CV156:CV157 CY156:CY157 DB156:DB157 DE156:DE157 DH156:DH157 DK156:DK157 DN156:DN157 DQ156:DQ157 DT156:DT157 DW156:DW157 CV1:CV2 CY1:CY2 DB1:DB2 DE1:DE2 DH1:DH2 DK1:DK2 DN1:DN2 DQ1:DQ2 DT1:DT2 DW1:DW2 DZ5 EC5 EF5 EI5 EL5 EO5 ER5 EU5 EX5 DZ54:DZ55 EC54:EC55 EF54:EF55 EI54:EI55 EL54:EL55 EO54:EO55 ER54:ER55 EU54:EU55 EX54:EX55 DZ88:DZ89 EC88:EC89 EF88:EF89 EI88:EI89 EL88:EL89 EO88:EO89 ER88:ER89 EU88:EU89 EX88:EX89 DZ106:DZ107 EC106:EC107 EF106:EF107 EI106:EI107 EL106:EL107 EO106:EO107 ER106:ER107 EU106:EU107 EX106:EX107 DZ116:DZ117 EC116:EC117 EF116:EF117 EI116:EI117 EL116:EL117 EO116:EO117 ER116:ER117 EU116:EU117 EX116:EX117 DZ126:DZ127 EC126:EC127 EF126:EF127 EI126:EI127 EL126:EL127 EO126:EO127 ER126:ER127 EU126:EU127 EX126:EX127 DZ132:DZ133 EC132:EC133 EF132:EF133 EI132:EI133 EL132:EL133 EO132:EO133 ER132:ER133 EU132:EU133 EX132:EX133 DZ138:DZ139 EC138:EC139 EF138:EF139 EI138:EI139 EL138:EL139 EO138:EO139 ER138:ER139 EU138:EU139 EX138:EX139 DZ142:DZ143 EC142:EC143 EF142:EF143 EI142:EI143 EL142:EL143 EO142:EO143 ER142:ER143 EU142:EU143 EX142:EX143 DZ149:DZ150 EC149:EC150 EF149:EF150 EI149:EI150 EL149:EL150 EO149:EO150 ER149:ER150 EU149:EU150 EX149:EX150 DZ146:DZ147 EC146:EC147 EF146:EF147 EI146:EI147 EL146:EL147 EO146:EO147 ER146:ER147 EU146:EU147 EX146:EX147 DZ153:DZ154 EC153:EC154 EF153:EF154 EI153:EI154 EL153:EL154 EO153:EO154 ER153:ER154 EU153:EU154 EX153:EX154 DZ156:DZ157 EC156:EC157 EF156:EF157 EI156:EI157 EL156:EL157 EO156:EO157 ER156:ER157 EU156:EU157 EX156:EX157 DZ1:DZ2 EC1:EC2 EF1:EF2 EI1:EI2 EL1:EL2 EO1:EO2 ER1:ER2 EU1:EU2 EX1:EX2 FA54:FA55 FA88:FA89 FA106:FA107 FA116:FA117 FA126:FA127 FA132:FA133 FA138:FA139 FA142:FA143 FA149:FA150 FA146:FA147 FA153:FA154 FA156:FA157">
    <cfRule type="expression" dxfId="28" priority="589">
      <formula>(OFFSET($J$3,0,$D$3*3-1)&gt;=O$3)</formula>
    </cfRule>
  </conditionalFormatting>
  <conditionalFormatting sqref="N1:N2 N5 N54:N55 N88:N89 N106:N107 N116:N117 N126:N127 N132:N133 N138:N139 N142:N143 N146:N147 N149:N150 N153:N154 N156:N157 N167 Q1:Q2 T1:T2 W1:W2 Z1:Z2 AC1:AC2 Q5 T5 W5 Z5 AC5 Q54:Q55 T54:T55 W54:W55 Z54:Z55 AC54:AC55 Q88:Q89 T88:T89 W88:W89 Z88:Z89 AC88:AC89 Q106:Q107 T106:T107 W106:W107 Z106:Z107 AC106:AC107 Q116:Q117 T116:T117 W116:W117 Z116:Z117 AC116:AC117 Q126:Q127 T126:T127 W126:W127 Z126:Z127 AC126:AC127 Q132:Q133 T132:T133 W132:W133 Z132:Z133 AC132:AC133 Q138:Q139 T138:T139 W138:W139 Z138:Z139 AC138:AC139 Q142:Q143 T142:T143 W142:W143 Z142:Z143 AC142:AC143 Q146:Q147 T146:T147 W146:W147 Z146:Z147 AC146:AC147 Q149:Q150 T149:T150 W149:W150 Z149:Z150 AC149:AC150 Q153:Q154 T153:T154 W153:W154 Z153:Z154 AC153:AC154 Q156:Q157 T156:T157 W156:W157 Z156:Z157 AC156:AC157 Q167 T167 W167 Z167 AC167 AF1:AF2 AI1:AI2 AL1:AL2 AF5 AI5 AL5 AF54:AF55 AI54:AI55 AL54:AL55 AF88:AF89 AI88:AI89 AL88:AL89 AF106:AF107 AI106:AI107 AL106:AL107 AF116:AF117 AI116:AI117 AL116:AL117 AF126:AF127 AI126:AI127 AL126:AL127 AF132:AF133 AI132:AI133 AL132:AL133 AF138:AF139 AI138:AI139 AL138:AL139 AF142:AF143 AI142:AI143 AL142:AL143 AF146:AF147 AI146:AI147 AL146:AL147 AF149:AF150 AI149:AI150 AL149:AL150 AF153:AF154 AI153:AI154 AL153:AL154 AF156:AF157 AI156:AI157 AL156:AL157 AF167 AI167 AL167 AO1:AO2 AR1:AR2 AU1:AU2 AX1:AX2 BA1:BA2 BD1:BD2 BG1:BG2 BJ1:BJ2 BM1:BM2 BP1:BP2 AO5 AR5 AU5 AX5 BA5 BD5 BG5 BJ5 BM5 BP5 AO54:AO55 AR54:AR55 AU54:AU55 AX54:AX55 BA54:BA55 BD54:BD55 BG54:BG55 BJ54:BJ55 BM54:BM55 BP54:BP55 AO88:AO89 AR88:AR89 AU88:AU89 AX88:AX89 BA88:BA89 BD88:BD89 BG88:BG89 BJ88:BJ89 BM88:BM89 BP88:BP89 AO106:AO107 AR106:AR107 AU106:AU107 AX106:AX107 BA106:BA107 BD106:BD107 BG106:BG107 BJ106:BJ107 BM106:BM107 BP106:BP107 AO116:AO117 AR116:AR117 AU116:AU117 AX116:AX117 BA116:BA117 BD116:BD117 BG116:BG117 BJ116:BJ117 BM116:BM117 BP116:BP117 AO126:AO127 AR126:AR127 AU126:AU127 AX126:AX127 BA126:BA127 BD126:BD127 BG126:BG127 BJ126:BJ127 BM126:BM127 BP126:BP127 AO132:AO133 AR132:AR133 AU132:AU133 AX132:AX133 BA132:BA133 BD132:BD133 BG132:BG133 BJ132:BJ133 BM132:BM133 BP132:BP133 AO138:AO139 AR138:AR139 AU138:AU139 AX138:AX139 BA138:BA139 BD138:BD139 BG138:BG139 BJ138:BJ139 BM138:BM139 BP138:BP139 AO142:AO143 AR142:AR143 AU142:AU143 AX142:AX143 BA142:BA143 BD142:BD143 BG142:BG143 BJ142:BJ143 BM142:BM143 BP142:BP143 AO146:AO147 AR146:AR147 AU146:AU147 AX146:AX147 BA146:BA147 BD146:BD147 BG146:BG147 BJ146:BJ147 BM146:BM147 BP146:BP147 AO149:AO150 AR149:AR150 AU149:AU150 AX149:AX150 BA149:BA150 BD149:BD150 BG149:BG150 BJ149:BJ150 BM149:BM150 BP149:BP150 AO153:AO154 AR153:AR154 AU153:AU154 AX153:AX154 BA153:BA154 BD153:BD154 BG153:BG154 BJ153:BJ154 BM153:BM154 BP153:BP154 AO156:AO157 AR156:AR157 AU156:AU157 AX156:AX157 BA156:BA157 BD156:BD157 BG156:BG157 BJ156:BJ157 BM156:BM157 BP156:BP157 AO167 AR167 AU167 AX167 BA167 BD167 BG167 BJ167 BM167 BP167 BS1:BS2 BV1:BV2 BY1:BY2 CB1:CB2 CE1:CE2 CH1:CH2 CK1:CK2 CN1:CN2 CQ1:CQ2 CT1:CT2 BS5 BV5 BY5 CB5 CE5 CH5 CK5 CN5 CQ5 CT5 BS54:BS55 BV54:BV55 BY54:BY55 CB54:CB55 CE54:CE55 CH54:CH55 CK54:CK55 CN54:CN55 CQ54:CQ55 CT54:CT55 BS88:BS89 BV88:BV89 BY88:BY89 CB88:CB89 CE88:CE89 CH88:CH89 CK88:CK89 CN88:CN89 CQ88:CQ89 CT88:CT89 BS106:BS107 BV106:BV107 BY106:BY107 CB106:CB107 CE106:CE107 CH106:CH107 CK106:CK107 CN106:CN107 CQ106:CQ107 CT106:CT107 BS116:BS117 BV116:BV117 BY116:BY117 CB116:CB117 CE116:CE117 CH116:CH117 CK116:CK117 CN116:CN117 CQ116:CQ117 CT116:CT117 BS126:BS127 BV126:BV127 BY126:BY127 CB126:CB127 CE126:CE127 CH126:CH127 CK126:CK127 CN126:CN127 CQ126:CQ127 CT126:CT127 BS132:BS133 BV132:BV133 BY132:BY133 CB132:CB133 CE132:CE133 CH132:CH133 CK132:CK133 CN132:CN133 CQ132:CQ133 CT132:CT133 BS138:BS139 BV138:BV139 BY138:BY139 CB138:CB139 CE138:CE139 CH138:CH139 CK138:CK139 CN138:CN139 CQ138:CQ139 CT138:CT139 BS142:BS143 BV142:BV143 BY142:BY143 CB142:CB143 CE142:CE143 CH142:CH143 CK142:CK143 CN142:CN143 CQ142:CQ143 CT142:CT143 BS146:BS147 BV146:BV147 BY146:BY147 CB146:CB147 CE146:CE147 CH146:CH147 CK146:CK147 CN146:CN147 CQ146:CQ147 CT146:CT147 BS149:BS150 BV149:BV150 BY149:BY150 CB149:CB150 CE149:CE150 CH149:CH150 CK149:CK150 CN149:CN150 CQ149:CQ150 CT149:CT150 BS153:BS154 BV153:BV154 BY153:BY154 CB153:CB154 CE153:CE154 CH153:CH154 CK153:CK154 CN153:CN154 CQ153:CQ154 CT153:CT154 BS156:BS157 BV156:BV157 BY156:BY157 CB156:CB157 CE156:CE157 CH156:CH157 CK156:CK157 CN156:CN157 CQ156:CQ157 CT156:CT157 BS167 BV167 BY167 CB167 CE167 CH167 CK167 CN167 CQ167 CT167 CW1:CW2 CZ1:CZ2 DC1:DC2 DF1:DF2 DI1:DI2 DL1:DL2 DO1:DO2 DR1:DR2 DU1:DU2 DX1:DX2 CW5 CZ5 DC5 DF5 DI5 DL5 DO5 DR5 DU5 DX5 CW54:CW55 CZ54:CZ55 DC54:DC55 DF54:DF55 DI54:DI55 DL54:DL55 DO54:DO55 DR54:DR55 DU54:DU55 DX54:DX55 CW88:CW89 CZ88:CZ89 DC88:DC89 DF88:DF89 DI88:DI89 DL88:DL89 DO88:DO89 DR88:DR89 DU88:DU89 DX88:DX89 CW106:CW107 CZ106:CZ107 DC106:DC107 DF106:DF107 DI106:DI107 DL106:DL107 DO106:DO107 DR106:DR107 DU106:DU107 DX106:DX107 CW116:CW117 CZ116:CZ117 DC116:DC117 DF116:DF117 DI116:DI117 DL116:DL117 DO116:DO117 DR116:DR117 DU116:DU117 DX116:DX117 CW126:CW127 CZ126:CZ127 DC126:DC127 DF126:DF127 DI126:DI127 DL126:DL127 DO126:DO127 DR126:DR127 DU126:DU127 DX126:DX127 CW132:CW133 CZ132:CZ133 DC132:DC133 DF132:DF133 DI132:DI133 DL132:DL133 DO132:DO133 DR132:DR133 DU132:DU133 DX132:DX133 CW138:CW139 CZ138:CZ139 DC138:DC139 DF138:DF139 DI138:DI139 DL138:DL139 DO138:DO139 DR138:DR139 DU138:DU139 DX138:DX139 CW142:CW143 CZ142:CZ143 DC142:DC143 DF142:DF143 DI142:DI143 DL142:DL143 DO142:DO143 DR142:DR143 DU142:DU143 DX142:DX143 CW146:CW147 CZ146:CZ147 DC146:DC147 DF146:DF147 DI146:DI147 DL146:DL147 DO146:DO147 DR146:DR147 DU146:DU147 DX146:DX147 CW149:CW150 CZ149:CZ150 DC149:DC150 DF149:DF150 DI149:DI150 DL149:DL150 DO149:DO150 DR149:DR150 DU149:DU150 DX149:DX150 CW153:CW154 CZ153:CZ154 DC153:DC154 DF153:DF154 DI153:DI154 DL153:DL154 DO153:DO154 DR153:DR154 DU153:DU154 DX153:DX154 CW156:CW157 CZ156:CZ157 DC156:DC157 DF156:DF157 DI156:DI157 DL156:DL157 DO156:DO157 DR156:DR157 DU156:DU157 DX156:DX157 CW167 CZ167 DC167 DF167 DI167 DL167 DO167 DR167 DU167 DX167 EA1:EA2 ED1:ED2 EG1:EG2 EJ1:EJ2 EM1:EM2 EP1:EP2 ES1:ES2 EV1:EV2 EY1:EY2 EA5 ED5 EG5 EJ5 EM5 EP5 ES5 EV5 EY5 EA54:EA55 ED54:ED55 EG54:EG55 EJ54:EJ55 EM54:EM55 EP54:EP55 ES54:ES55 EV54:EV55 EY54:EY55 EA88:EA89 ED88:ED89 EG88:EG89 EJ88:EJ89 EM88:EM89 EP88:EP89 ES88:ES89 EV88:EV89 EY88:EY89 EA106:EA107 ED106:ED107 EG106:EG107 EJ106:EJ107 EM106:EM107 EP106:EP107 ES106:ES107 EV106:EV107 EY106:EY107 EA116:EA117 ED116:ED117 EG116:EG117 EJ116:EJ117 EM116:EM117 EP116:EP117 ES116:ES117 EV116:EV117 EY116:EY117 EA126:EA127 ED126:ED127 EG126:EG127 EJ126:EJ127 EM126:EM127 EP126:EP127 ES126:ES127 EV126:EV127 EY126:EY127 EA132:EA133 ED132:ED133 EG132:EG133 EJ132:EJ133 EM132:EM133 EP132:EP133 ES132:ES133 EV132:EV133 EY132:EY133 EA138:EA139 ED138:ED139 EG138:EG139 EJ138:EJ139 EM138:EM139 EP138:EP139 ES138:ES139 EV138:EV139 EY138:EY139 EA142:EA143 ED142:ED143 EG142:EG143 EJ142:EJ143 EM142:EM143 EP142:EP143 ES142:ES143 EV142:EV143 EY142:EY143 EA146:EA147 ED146:ED147 EG146:EG147 EJ146:EJ147 EM146:EM147 EP146:EP147 ES146:ES147 EV146:EV147 EY146:EY147 EA149:EA150 ED149:ED150 EG149:EG150 EJ149:EJ150 EM149:EM150 EP149:EP150 ES149:ES150 EV149:EV150 EY149:EY150 EA153:EA154 ED153:ED154 EG153:EG154 EJ153:EJ154 EM153:EM154 EP153:EP154 ES153:ES154 EV153:EV154 EY153:EY154 EA156:EA157 ED156:ED157 EG156:EG157 EJ156:EJ157 EM156:EM157 EP156:EP157 ES156:ES157 EV156:EV157 EY156:EY157 EA167 ED167 EG167 EJ167 EM167 EP167 ES167 EV167 EY167 FB54:FB55 FB88:FB89 FB106:FB107 FB116:FB117 FB126:FB127 FB132:FB133 FB138:FB139 FB142:FB143 FB146:FB147 FB149:FB150 FB153:FB154 FB156:FB157 FB167">
    <cfRule type="expression" dxfId="27" priority="631">
      <formula>(OFFSET($J$3,0,$D$3*3-1)&gt;=O$3)</formula>
    </cfRule>
  </conditionalFormatting>
  <conditionalFormatting sqref="M167 P167 S167 V167 Y167 AB167 AE167 AH167 AK167 AN167 AQ167 AT167 AW167 AZ167 BC167 BF167 BI167 BL167 BO167 BR167 BU167 BX167 CA167 CD167 CG167 CJ167 CM167 CP167 CS167 CV167 CY167 DB167 DE167 DH167 DK167 DN167 DQ167 DT167 DW167 DZ167 EC167 EF167 EI167 EL167 EO167 ER167 EU167 EX167 FA167">
    <cfRule type="expression" dxfId="26" priority="676">
      <formula>(OFFSET($J$3,0,$D$3*3-1)&gt;=O$3)</formula>
    </cfRule>
  </conditionalFormatting>
  <conditionalFormatting sqref="O1:O107 FC1:FC107 R1:R107 U1:U107 X1:X107 AA1:AA107 AD1:AD107 AG1:AG107 AJ1:AJ107 AM1:AM107 AP1:AP107 AS1:AS107 AV1:AV107 AY1:AY107 BB1:BB107 BE1:BE107 BH1:BH107 BK1:BK107 BN1:BN107 BQ1:BQ107 BT1:BT107 BW1:BW107 BZ1:BZ107 CC1:CC107 CF1:CF107 CI1:CI107 CL1:CL107 CO1:CO107 CR1:CR107 CU1:CU107 CX1:CX107 DA1:DA107 DD1:DD107 DG1:DG107 DJ1:DJ107 DM1:DM107 DP1:DP107 DS1:DS107 DV1:DV107 DY1:DY107 EB1:EB107 EE1:EE107 EH1:EH107 EK1:EK107 EN1:EN107 EQ1:EQ107 ET1:ET107 EW1:EW107 EZ1:EZ107 EZ116:EZ127 EW116:EW127 ET116:ET127 EQ116:EQ127 EN116:EN127 EK116:EK127 EH116:EH127 EE116:EE127 EB116:EB127 DY116:DY127 DV116:DV127 DS116:DS127 DP116:DP127 DM116:DM127 DJ116:DJ127 DG116:DG127 DD116:DD127 DA116:DA127 CX116:CX127 CU116:CU127 CR116:CR127 CO116:CO127 CL116:CL127 CI116:CI127 CF116:CF127 CC116:CC127 BZ116:BZ127 BW116:BW127 BT116:BT127 BQ116:BQ127 BN116:BN127 BK116:BK127 BH116:BH127 BE116:BE127 BB116:BB127 AY116:AY127 AV116:AV127 AS116:AS127 AP116:AP127 AM116:AM127 AJ116:AJ127 AG116:AG127 AD116:AD127 AA116:AA127 X116:X127 U116:U127 R116:R127 FC116:FC127 O116:O127 O132:O139 FC132:FC139 R132:R139 U132:U139 X132:X139 AA132:AA139 AD132:AD139 AG132:AG139 AJ132:AJ139 AM132:AM139 AP132:AP139 AS132:AS139 AV132:AV139 AY132:AY139 BB132:BB139 BE132:BE139 BH132:BH139 BK132:BK139 BN132:BN139 BQ132:BQ139 BT132:BT139 BW132:BW139 BZ132:BZ139 CC132:CC139 CF132:CF139 CI132:CI139 CL132:CL139 CO132:CO139 CR132:CR139 CU132:CU139 CX132:CX139 DA132:DA139 DD132:DD139 DG132:DG139 DJ132:DJ139 DM132:DM139 DP132:DP139 DS132:DS139 DV132:DV139 DY132:DY139 EB132:EB139 EE132:EE139 EH132:EH139 EK132:EK139 EN132:EN139 EQ132:EQ139 ET132:ET139 EW132:EW139 EZ132:EZ139 EZ142:EZ147 EW142:EW147 ET142:ET147 EQ142:EQ147 EN142:EN147 EK142:EK147 EH142:EH147 EE142:EE147 EB142:EB147 DY142:DY147 DV142:DV147 DS142:DS147 DP142:DP147 DM142:DM147 DJ142:DJ147 DG142:DG147 DD142:DD147 DA142:DA147 CX142:CX147 CU142:CU147 CR142:CR147 CO142:CO147 CL142:CL147 CI142:CI147 CF142:CF147 CC142:CC147 BZ142:BZ147 BW142:BW147 BT142:BT147 BQ142:BQ147 BN142:BN147 BK142:BK147 BH142:BH147 BE142:BE147 BB142:BB147 AY142:AY147 AV142:AV147 AS142:AS147 AP142:AP147 AM142:AM147 AJ142:AJ147 AG142:AG147 AD142:AD147 AA142:AA147 X142:X147 U142:U147 R142:R147 FC142:FC147 O142:O147 O149:O154 FC149:FC154 R149:R154 U149:U154 X149:X154 AA149:AA154 AD149:AD154 AG149:AG154 AJ149:AJ154 AM149:AM154 AP149:AP154 AS149:AS154 AV149:AV154 AY149:AY154 BB149:BB154 BE149:BE154 BH149:BH154 BK149:BK154 BN149:BN154 BQ149:BQ154 BT149:BT154 BW149:BW154 BZ149:BZ154 CC149:CC154 CF149:CF154 CI149:CI154 CL149:CL154 CO149:CO154 CR149:CR154 CU149:CU154 CX149:CX154 DA149:DA154 DD149:DD154 DG149:DG154 DJ149:DJ154 DM149:DM154 DP149:DP154 DS149:DS154 DV149:DV154 DY149:DY154 EB149:EB154 EE149:EE154 EH149:EH154 EK149:EK154 EN149:EN154 EQ149:EQ154 ET149:ET154 EW149:EW154 EZ149:EZ154 EZ156:EZ167 EW156:EW167 ET156:ET167 EQ156:EQ167 EN156:EN167 EK156:EK167 EH156:EH167 EE156:EE167 EB156:EB167 DY156:DY167 DV156:DV167 DS156:DS167 DP156:DP167 DM156:DM167 DJ156:DJ167 DG156:DG167 DD156:DD167 DA156:DA167 CX156:CX167 CU156:CU167 CR156:CR167 CO156:CO167 CL156:CL167 CI156:CI167 CF156:CF167 CC156:CC167 BZ156:BZ167 BW156:BW167 BT156:BT167 BQ156:BQ167 BN156:BN167 BK156:BK167 BH156:BH167 BE156:BE167 BB156:BB167 AY156:AY167 AV156:AV167 AS156:AS167 AP156:AP167 AM156:AM167 AJ156:AJ167 AG156:AG167 AD156:AD167 AA156:AA167 X156:X167 U156:U167 R156:R167 FC156:FC167 O156:O167">
    <cfRule type="expression" dxfId="25" priority="679">
      <formula>(OFFSET($J$3,0,$D$3*3-1)&gt;=O$3)</formula>
    </cfRule>
  </conditionalFormatting>
  <conditionalFormatting sqref="FA1">
    <cfRule type="expression" dxfId="24" priority="14">
      <formula>(OFFSET($J$3,0,$D$3*3-1)&gt;=FC$3)</formula>
    </cfRule>
  </conditionalFormatting>
  <conditionalFormatting sqref="FB1">
    <cfRule type="expression" dxfId="23" priority="13">
      <formula>(OFFSET($J$3,0,$D$3*3-1)&gt;=FC$3)</formula>
    </cfRule>
  </conditionalFormatting>
  <conditionalFormatting sqref="FA2">
    <cfRule type="expression" dxfId="22" priority="11">
      <formula>(OFFSET($J$3,0,$D$3*3-1)&gt;=FC$3)</formula>
    </cfRule>
  </conditionalFormatting>
  <conditionalFormatting sqref="FB2">
    <cfRule type="expression" dxfId="21" priority="12">
      <formula>(OFFSET($J$3,0,$D$3*3-1)&gt;=FC$3)</formula>
    </cfRule>
  </conditionalFormatting>
  <conditionalFormatting sqref="FA3">
    <cfRule type="expression" dxfId="20" priority="7">
      <formula>(OFFSET($J$3,0,$D$3*3-1)&gt;=FC$3)</formula>
    </cfRule>
  </conditionalFormatting>
  <conditionalFormatting sqref="FB3">
    <cfRule type="expression" dxfId="19" priority="8">
      <formula>(OFFSET($J$3,0,$D$3*3-1)&gt;=FC$3)</formula>
    </cfRule>
  </conditionalFormatting>
  <conditionalFormatting sqref="FA4">
    <cfRule type="expression" dxfId="18" priority="9">
      <formula>(OFFSET($J$3,0,$D$3*3-1)&gt;=FC$3)</formula>
    </cfRule>
  </conditionalFormatting>
  <conditionalFormatting sqref="FB4">
    <cfRule type="expression" dxfId="17" priority="10">
      <formula>(OFFSET($J$3,0,$D$3*3-1)&gt;=FC$3)</formula>
    </cfRule>
  </conditionalFormatting>
  <conditionalFormatting sqref="FA5">
    <cfRule type="expression" dxfId="16" priority="5">
      <formula>(OFFSET($J$3,0,$D$3*3-1)&gt;=FC$3)</formula>
    </cfRule>
  </conditionalFormatting>
  <conditionalFormatting sqref="FB5">
    <cfRule type="expression" dxfId="15" priority="6">
      <formula>(OFFSET($J$3,0,$D$3*3-1)&gt;=FC$3)</formula>
    </cfRule>
  </conditionalFormatting>
  <conditionalFormatting sqref="FA6:FA53">
    <cfRule type="expression" dxfId="14" priority="3">
      <formula>(OFFSET($J$3,0,$D$3*3-1)&gt;=FC$3)</formula>
    </cfRule>
  </conditionalFormatting>
  <conditionalFormatting sqref="FB6:FB53">
    <cfRule type="expression" dxfId="13" priority="4">
      <formula>(OFFSET($J$3,0,$D$3*3-1)&gt;=FC$3)</formula>
    </cfRule>
  </conditionalFormatting>
  <hyperlinks>
    <hyperlink ref="C43" r:id="rId1"/>
  </hyperlinks>
  <pageMargins left="0.7" right="0.7" top="0.75" bottom="0.75" header="0.3" footer="0.3"/>
  <ignoredErrors>
    <ignoredError sqref="N7:N53 J4 K9:K53 G6:H54 H55 Y168:Z194" emptyCellReference="1"/>
    <ignoredError sqref="M1:M2 P1:P2 AZ2:FB2 AB2:AW2 Y1:FB1 S2:AA2 S1:X1 FE1:XFD1 AX2:AY2 FE2:XFD2 FC2:FD2 FC1:FD1" evalError="1"/>
    <ignoredError sqref="G88:H88 V168:W194 G90:H106 H89 G108:H116 H107 G118:H126 H117 G128:H132 H127 G134:H138 H133 G140:H142 H139 G144:H146 H143 G148:H149 H147 G151:H153 H150 G155:H156 H154 G158:H160 H157 K88:L89 S168:T194 K116:L117 L108 K132:L133 L128 L129 L130 L131 K142:L147 L140 L141 L109 L110 L111 L112 L113 L114 L115 K149:L154 L148 K168:Q194 L155 K126:L127 K118:L125 K134:L138 K156:L166 L106 K90:L105 K56:L87 K167:O167 N88:O89 N116:O117 N132:O133 N126:O127 N106:O107 G162:H1048576 G161 L107 L139" unlockedFormula="1" emptyCellReference="1"/>
    <ignoredError sqref="V195:W1048576 I56:I107 I195:Q1048576 S195:T1048576 I116:I117 I119:I127 I131:I139 I142:I147 I149:I154 I167:J194 I156:I166 H161 H57:H87" unlockedFormula="1"/>
  </ignoredErrors>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Hoja1!$B$3:$B$52</xm:f>
          </x14:formula1>
          <xm:sqref>D3</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enableFormatConditionsCalculation="0"/>
  <dimension ref="A1:E56"/>
  <sheetViews>
    <sheetView showGridLines="0" showRowColHeaders="0" workbookViewId="0"/>
  </sheetViews>
  <sheetFormatPr baseColWidth="10" defaultColWidth="0" defaultRowHeight="14.4" x14ac:dyDescent="0.3"/>
  <cols>
    <col min="1" max="1" width="4.44140625" customWidth="1"/>
    <col min="2" max="2" width="4.109375" bestFit="1" customWidth="1"/>
    <col min="3" max="3" width="25.109375" customWidth="1"/>
    <col min="4" max="4" width="19.109375" customWidth="1"/>
    <col min="5" max="5" width="3.6640625" customWidth="1"/>
    <col min="6" max="16384" width="11.44140625" hidden="1"/>
  </cols>
  <sheetData>
    <row r="1" spans="1:5" s="72" customFormat="1" ht="45.75" customHeight="1" x14ac:dyDescent="0.3">
      <c r="A1" s="128"/>
      <c r="B1" s="128"/>
      <c r="C1" s="128"/>
      <c r="D1" s="128"/>
      <c r="E1" s="128"/>
    </row>
    <row r="2" spans="1:5" x14ac:dyDescent="0.3">
      <c r="A2" s="128"/>
      <c r="B2" s="649" t="s">
        <v>248</v>
      </c>
      <c r="C2" s="649"/>
      <c r="D2" s="649"/>
      <c r="E2" s="128"/>
    </row>
    <row r="3" spans="1:5" ht="23.4" x14ac:dyDescent="0.4">
      <c r="A3" s="128"/>
      <c r="B3" s="500" t="s">
        <v>26</v>
      </c>
      <c r="C3" s="501" t="s">
        <v>297</v>
      </c>
      <c r="D3" s="502" t="s">
        <v>12</v>
      </c>
      <c r="E3" s="128"/>
    </row>
    <row r="4" spans="1:5" ht="21" x14ac:dyDescent="0.3">
      <c r="A4" s="155">
        <f>ROW()-3</f>
        <v>1</v>
      </c>
      <c r="B4" s="503" t="str">
        <f ca="1">IFERROR(HLOOKUP(A4,OFFSET(Administrador!$J$1,0,0,4,Administrador!$D$3*3),2,FALSE),"-")</f>
        <v>-</v>
      </c>
      <c r="C4" s="503" t="str">
        <f ca="1">IFERROR(HLOOKUP(A4,OFFSET(Administrador!$J$1,0,0,4,Administrador!$D$3*3),3,FALSE),"-")</f>
        <v>-</v>
      </c>
      <c r="D4" s="503" t="str">
        <f ca="1">IFERROR(HLOOKUP(A4,OFFSET(Administrador!$J$1,0,0,4,Administrador!$D$3*3),4,FALSE),"-")</f>
        <v>-</v>
      </c>
      <c r="E4" s="128"/>
    </row>
    <row r="5" spans="1:5" ht="18" x14ac:dyDescent="0.3">
      <c r="A5" s="155">
        <f>ROW()-3</f>
        <v>2</v>
      </c>
      <c r="B5" s="504" t="str">
        <f ca="1">IFERROR(HLOOKUP(A5,OFFSET(Administrador!$J$1,0,0,4,Administrador!$D$3*3),2,FALSE),"-")</f>
        <v>-</v>
      </c>
      <c r="C5" s="504" t="str">
        <f ca="1">IFERROR(HLOOKUP(A5,OFFSET(Administrador!$J$1,0,0,4,Administrador!$D$3*3),3,FALSE),"-")</f>
        <v>-</v>
      </c>
      <c r="D5" s="504" t="str">
        <f ca="1">IFERROR(HLOOKUP(A5,OFFSET(Administrador!$J$1,0,0,4,Administrador!$D$3*3),4,FALSE),"-")</f>
        <v>-</v>
      </c>
      <c r="E5" s="505"/>
    </row>
    <row r="6" spans="1:5" ht="15.6" x14ac:dyDescent="0.3">
      <c r="A6" s="155">
        <f t="shared" ref="A6:A53" si="0">ROW()-3</f>
        <v>3</v>
      </c>
      <c r="B6" s="506" t="str">
        <f ca="1">IFERROR(HLOOKUP(A6,OFFSET(Administrador!$J$1,0,0,4,Administrador!$D$3*3),2,FALSE),"-")</f>
        <v>-</v>
      </c>
      <c r="C6" s="506" t="str">
        <f ca="1">IFERROR(HLOOKUP(A6,OFFSET(Administrador!$J$1,0,0,4,Administrador!$D$3*3),3,FALSE),"-")</f>
        <v>-</v>
      </c>
      <c r="D6" s="506" t="str">
        <f ca="1">IFERROR(HLOOKUP(A6,OFFSET(Administrador!$J$1,0,0,4,Administrador!$D$3*3),4,FALSE),"-")</f>
        <v>-</v>
      </c>
      <c r="E6" s="128"/>
    </row>
    <row r="7" spans="1:5" x14ac:dyDescent="0.3">
      <c r="A7" s="155">
        <f t="shared" si="0"/>
        <v>4</v>
      </c>
      <c r="B7" s="507" t="str">
        <f ca="1">IFERROR(HLOOKUP(A7,OFFSET(Administrador!$J$1,0,0,4,Administrador!$D$3*3),2,FALSE),"-")</f>
        <v>-</v>
      </c>
      <c r="C7" s="507" t="str">
        <f ca="1">IFERROR(HLOOKUP(A7,OFFSET(Administrador!$J$1,0,0,4,Administrador!$D$3*3),3,FALSE),"-")</f>
        <v>-</v>
      </c>
      <c r="D7" s="507" t="str">
        <f ca="1">IFERROR(HLOOKUP(A7,OFFSET(Administrador!$J$1,0,0,4,Administrador!$D$3*3),4,FALSE),"-")</f>
        <v>-</v>
      </c>
      <c r="E7" s="128"/>
    </row>
    <row r="8" spans="1:5" x14ac:dyDescent="0.3">
      <c r="A8" s="155">
        <f t="shared" si="0"/>
        <v>5</v>
      </c>
      <c r="B8" s="507" t="str">
        <f ca="1">IFERROR(HLOOKUP(A8,OFFSET(Administrador!$J$1,0,0,4,Administrador!$D$3*3),2,FALSE),"-")</f>
        <v>-</v>
      </c>
      <c r="C8" s="507" t="str">
        <f ca="1">IFERROR(HLOOKUP(A8,OFFSET(Administrador!$J$1,0,0,4,Administrador!$D$3*3),3,FALSE),"-")</f>
        <v>-</v>
      </c>
      <c r="D8" s="507" t="str">
        <f ca="1">IFERROR(HLOOKUP(A8,OFFSET(Administrador!$J$1,0,0,4,Administrador!$D$3*3),4,FALSE),"-")</f>
        <v>-</v>
      </c>
      <c r="E8" s="128"/>
    </row>
    <row r="9" spans="1:5" x14ac:dyDescent="0.3">
      <c r="A9" s="155">
        <f t="shared" si="0"/>
        <v>6</v>
      </c>
      <c r="B9" s="507" t="str">
        <f ca="1">IFERROR(HLOOKUP(A9,OFFSET(Administrador!$J$1,0,0,4,Administrador!$D$3*3),2,FALSE),"-")</f>
        <v>-</v>
      </c>
      <c r="C9" s="507" t="str">
        <f ca="1">IFERROR(HLOOKUP(A9,OFFSET(Administrador!$J$1,0,0,4,Administrador!$D$3*3),3,FALSE),"-")</f>
        <v>-</v>
      </c>
      <c r="D9" s="507" t="str">
        <f ca="1">IFERROR(HLOOKUP(A9,OFFSET(Administrador!$J$1,0,0,4,Administrador!$D$3*3),4,FALSE),"-")</f>
        <v>-</v>
      </c>
      <c r="E9" s="128"/>
    </row>
    <row r="10" spans="1:5" x14ac:dyDescent="0.3">
      <c r="A10" s="155">
        <f t="shared" si="0"/>
        <v>7</v>
      </c>
      <c r="B10" s="507" t="str">
        <f ca="1">IFERROR(HLOOKUP(A10,OFFSET(Administrador!$J$1,0,0,4,Administrador!$D$3*3),2,FALSE),"-")</f>
        <v>-</v>
      </c>
      <c r="C10" s="507" t="str">
        <f ca="1">IFERROR(HLOOKUP(A10,OFFSET(Administrador!$J$1,0,0,4,Administrador!$D$3*3),3,FALSE),"-")</f>
        <v>-</v>
      </c>
      <c r="D10" s="507" t="str">
        <f ca="1">IFERROR(HLOOKUP(A10,OFFSET(Administrador!$J$1,0,0,4,Administrador!$D$3*3),4,FALSE),"-")</f>
        <v>-</v>
      </c>
      <c r="E10" s="128"/>
    </row>
    <row r="11" spans="1:5" x14ac:dyDescent="0.3">
      <c r="A11" s="155">
        <f t="shared" si="0"/>
        <v>8</v>
      </c>
      <c r="B11" s="507" t="str">
        <f ca="1">IFERROR(HLOOKUP(A11,OFFSET(Administrador!$J$1,0,0,4,Administrador!$D$3*3),2,FALSE),"-")</f>
        <v>-</v>
      </c>
      <c r="C11" s="507" t="str">
        <f ca="1">IFERROR(HLOOKUP(A11,OFFSET(Administrador!$J$1,0,0,4,Administrador!$D$3*3),3,FALSE),"-")</f>
        <v>-</v>
      </c>
      <c r="D11" s="507" t="str">
        <f ca="1">IFERROR(HLOOKUP(A11,OFFSET(Administrador!$J$1,0,0,4,Administrador!$D$3*3),4,FALSE),"-")</f>
        <v>-</v>
      </c>
      <c r="E11" s="128"/>
    </row>
    <row r="12" spans="1:5" x14ac:dyDescent="0.3">
      <c r="A12" s="155">
        <f t="shared" si="0"/>
        <v>9</v>
      </c>
      <c r="B12" s="507" t="str">
        <f ca="1">IFERROR(HLOOKUP(A12,OFFSET(Administrador!$J$1,0,0,4,Administrador!$D$3*3),2,FALSE),"-")</f>
        <v>-</v>
      </c>
      <c r="C12" s="507" t="str">
        <f ca="1">IFERROR(HLOOKUP(A12,OFFSET(Administrador!$J$1,0,0,4,Administrador!$D$3*3),3,FALSE),"-")</f>
        <v>-</v>
      </c>
      <c r="D12" s="507" t="str">
        <f ca="1">IFERROR(HLOOKUP(A12,OFFSET(Administrador!$J$1,0,0,4,Administrador!$D$3*3),4,FALSE),"-")</f>
        <v>-</v>
      </c>
      <c r="E12" s="128"/>
    </row>
    <row r="13" spans="1:5" x14ac:dyDescent="0.3">
      <c r="A13" s="155">
        <f t="shared" si="0"/>
        <v>10</v>
      </c>
      <c r="B13" s="507" t="str">
        <f ca="1">IFERROR(HLOOKUP(A13,OFFSET(Administrador!$J$1,0,0,4,Administrador!$D$3*3),2,FALSE),"-")</f>
        <v>-</v>
      </c>
      <c r="C13" s="507" t="str">
        <f ca="1">IFERROR(HLOOKUP(A13,OFFSET(Administrador!$J$1,0,0,4,Administrador!$D$3*3),3,FALSE),"-")</f>
        <v>-</v>
      </c>
      <c r="D13" s="507" t="str">
        <f ca="1">IFERROR(HLOOKUP(A13,OFFSET(Administrador!$J$1,0,0,4,Administrador!$D$3*3),4,FALSE),"-")</f>
        <v>-</v>
      </c>
      <c r="E13" s="128"/>
    </row>
    <row r="14" spans="1:5" x14ac:dyDescent="0.3">
      <c r="A14" s="155">
        <f t="shared" si="0"/>
        <v>11</v>
      </c>
      <c r="B14" s="507" t="str">
        <f ca="1">IFERROR(HLOOKUP(A14,OFFSET(Administrador!$J$1,0,0,4,Administrador!$D$3*3),2,FALSE),"-")</f>
        <v>-</v>
      </c>
      <c r="C14" s="507" t="str">
        <f ca="1">IFERROR(HLOOKUP(A14,OFFSET(Administrador!$J$1,0,0,4,Administrador!$D$3*3),3,FALSE),"-")</f>
        <v>-</v>
      </c>
      <c r="D14" s="507" t="str">
        <f ca="1">IFERROR(HLOOKUP(A14,OFFSET(Administrador!$J$1,0,0,4,Administrador!$D$3*3),4,FALSE),"-")</f>
        <v>-</v>
      </c>
      <c r="E14" s="128"/>
    </row>
    <row r="15" spans="1:5" x14ac:dyDescent="0.3">
      <c r="A15" s="155">
        <f t="shared" si="0"/>
        <v>12</v>
      </c>
      <c r="B15" s="507" t="str">
        <f ca="1">IFERROR(HLOOKUP(A15,OFFSET(Administrador!$J$1,0,0,4,Administrador!$D$3*3),2,FALSE),"-")</f>
        <v>-</v>
      </c>
      <c r="C15" s="507" t="str">
        <f ca="1">IFERROR(HLOOKUP(A15,OFFSET(Administrador!$J$1,0,0,4,Administrador!$D$3*3),3,FALSE),"-")</f>
        <v>-</v>
      </c>
      <c r="D15" s="507" t="str">
        <f ca="1">IFERROR(HLOOKUP(A15,OFFSET(Administrador!$J$1,0,0,4,Administrador!$D$3*3),4,FALSE),"-")</f>
        <v>-</v>
      </c>
      <c r="E15" s="128"/>
    </row>
    <row r="16" spans="1:5" x14ac:dyDescent="0.3">
      <c r="A16" s="155">
        <f t="shared" si="0"/>
        <v>13</v>
      </c>
      <c r="B16" s="507" t="str">
        <f ca="1">IFERROR(HLOOKUP(A16,OFFSET(Administrador!$J$1,0,0,4,Administrador!$D$3*3),2,FALSE),"-")</f>
        <v>-</v>
      </c>
      <c r="C16" s="507" t="str">
        <f ca="1">IFERROR(HLOOKUP(A16,OFFSET(Administrador!$J$1,0,0,4,Administrador!$D$3*3),3,FALSE),"-")</f>
        <v>-</v>
      </c>
      <c r="D16" s="507" t="str">
        <f ca="1">IFERROR(HLOOKUP(A16,OFFSET(Administrador!$J$1,0,0,4,Administrador!$D$3*3),4,FALSE),"-")</f>
        <v>-</v>
      </c>
      <c r="E16" s="128"/>
    </row>
    <row r="17" spans="1:5" x14ac:dyDescent="0.3">
      <c r="A17" s="155">
        <f t="shared" si="0"/>
        <v>14</v>
      </c>
      <c r="B17" s="507" t="str">
        <f ca="1">IFERROR(HLOOKUP(A17,OFFSET(Administrador!$J$1,0,0,4,Administrador!$D$3*3),2,FALSE),"-")</f>
        <v>-</v>
      </c>
      <c r="C17" s="507" t="str">
        <f ca="1">IFERROR(HLOOKUP(A17,OFFSET(Administrador!$J$1,0,0,4,Administrador!$D$3*3),3,FALSE),"-")</f>
        <v>-</v>
      </c>
      <c r="D17" s="507" t="str">
        <f ca="1">IFERROR(HLOOKUP(A17,OFFSET(Administrador!$J$1,0,0,4,Administrador!$D$3*3),4,FALSE),"-")</f>
        <v>-</v>
      </c>
      <c r="E17" s="128"/>
    </row>
    <row r="18" spans="1:5" x14ac:dyDescent="0.3">
      <c r="A18" s="155">
        <f t="shared" si="0"/>
        <v>15</v>
      </c>
      <c r="B18" s="507" t="str">
        <f ca="1">IFERROR(HLOOKUP(A18,OFFSET(Administrador!$J$1,0,0,4,Administrador!$D$3*3),2,FALSE),"-")</f>
        <v>-</v>
      </c>
      <c r="C18" s="507" t="str">
        <f ca="1">IFERROR(HLOOKUP(A18,OFFSET(Administrador!$J$1,0,0,4,Administrador!$D$3*3),3,FALSE),"-")</f>
        <v>-</v>
      </c>
      <c r="D18" s="507" t="str">
        <f ca="1">IFERROR(HLOOKUP(A18,OFFSET(Administrador!$J$1,0,0,4,Administrador!$D$3*3),4,FALSE),"-")</f>
        <v>-</v>
      </c>
      <c r="E18" s="128"/>
    </row>
    <row r="19" spans="1:5" x14ac:dyDescent="0.3">
      <c r="A19" s="155">
        <f t="shared" si="0"/>
        <v>16</v>
      </c>
      <c r="B19" s="507" t="str">
        <f ca="1">IFERROR(HLOOKUP(A19,OFFSET(Administrador!$J$1,0,0,4,Administrador!$D$3*3),2,FALSE),"-")</f>
        <v>-</v>
      </c>
      <c r="C19" s="507" t="str">
        <f ca="1">IFERROR(HLOOKUP(A19,OFFSET(Administrador!$J$1,0,0,4,Administrador!$D$3*3),3,FALSE),"-")</f>
        <v>-</v>
      </c>
      <c r="D19" s="507" t="str">
        <f ca="1">IFERROR(HLOOKUP(A19,OFFSET(Administrador!$J$1,0,0,4,Administrador!$D$3*3),4,FALSE),"-")</f>
        <v>-</v>
      </c>
      <c r="E19" s="128"/>
    </row>
    <row r="20" spans="1:5" x14ac:dyDescent="0.3">
      <c r="A20" s="155">
        <f t="shared" si="0"/>
        <v>17</v>
      </c>
      <c r="B20" s="507" t="str">
        <f ca="1">IFERROR(HLOOKUP(A20,OFFSET(Administrador!$J$1,0,0,4,Administrador!$D$3*3),2,FALSE),"-")</f>
        <v>-</v>
      </c>
      <c r="C20" s="507" t="str">
        <f ca="1">IFERROR(HLOOKUP(A20,OFFSET(Administrador!$J$1,0,0,4,Administrador!$D$3*3),3,FALSE),"-")</f>
        <v>-</v>
      </c>
      <c r="D20" s="507" t="str">
        <f ca="1">IFERROR(HLOOKUP(A20,OFFSET(Administrador!$J$1,0,0,4,Administrador!$D$3*3),4,FALSE),"-")</f>
        <v>-</v>
      </c>
      <c r="E20" s="128"/>
    </row>
    <row r="21" spans="1:5" x14ac:dyDescent="0.3">
      <c r="A21" s="155">
        <f t="shared" si="0"/>
        <v>18</v>
      </c>
      <c r="B21" s="507" t="str">
        <f ca="1">IFERROR(HLOOKUP(A21,OFFSET(Administrador!$J$1,0,0,4,Administrador!$D$3*3),2,FALSE),"-")</f>
        <v>-</v>
      </c>
      <c r="C21" s="507" t="str">
        <f ca="1">IFERROR(HLOOKUP(A21,OFFSET(Administrador!$J$1,0,0,4,Administrador!$D$3*3),3,FALSE),"-")</f>
        <v>-</v>
      </c>
      <c r="D21" s="507" t="str">
        <f ca="1">IFERROR(HLOOKUP(A21,OFFSET(Administrador!$J$1,0,0,4,Administrador!$D$3*3),4,FALSE),"-")</f>
        <v>-</v>
      </c>
      <c r="E21" s="128"/>
    </row>
    <row r="22" spans="1:5" x14ac:dyDescent="0.3">
      <c r="A22" s="155">
        <f t="shared" si="0"/>
        <v>19</v>
      </c>
      <c r="B22" s="507" t="str">
        <f ca="1">IFERROR(HLOOKUP(A22,OFFSET(Administrador!$J$1,0,0,4,Administrador!$D$3*3),2,FALSE),"-")</f>
        <v>-</v>
      </c>
      <c r="C22" s="507" t="str">
        <f ca="1">IFERROR(HLOOKUP(A22,OFFSET(Administrador!$J$1,0,0,4,Administrador!$D$3*3),3,FALSE),"-")</f>
        <v>-</v>
      </c>
      <c r="D22" s="507" t="str">
        <f ca="1">IFERROR(HLOOKUP(A22,OFFSET(Administrador!$J$1,0,0,4,Administrador!$D$3*3),4,FALSE),"-")</f>
        <v>-</v>
      </c>
      <c r="E22" s="128"/>
    </row>
    <row r="23" spans="1:5" x14ac:dyDescent="0.3">
      <c r="A23" s="155">
        <f t="shared" si="0"/>
        <v>20</v>
      </c>
      <c r="B23" s="507" t="str">
        <f ca="1">IFERROR(HLOOKUP(A23,OFFSET(Administrador!$J$1,0,0,4,Administrador!$D$3*3),2,FALSE),"-")</f>
        <v>-</v>
      </c>
      <c r="C23" s="507" t="str">
        <f ca="1">IFERROR(HLOOKUP(A23,OFFSET(Administrador!$J$1,0,0,4,Administrador!$D$3*3),3,FALSE),"-")</f>
        <v>-</v>
      </c>
      <c r="D23" s="507" t="str">
        <f ca="1">IFERROR(HLOOKUP(A23,OFFSET(Administrador!$J$1,0,0,4,Administrador!$D$3*3),4,FALSE),"-")</f>
        <v>-</v>
      </c>
      <c r="E23" s="128"/>
    </row>
    <row r="24" spans="1:5" x14ac:dyDescent="0.3">
      <c r="A24" s="155">
        <f t="shared" si="0"/>
        <v>21</v>
      </c>
      <c r="B24" s="507" t="str">
        <f ca="1">IFERROR(HLOOKUP(A24,OFFSET(Administrador!$J$1,0,0,4,Administrador!$D$3*3),2,FALSE),"-")</f>
        <v>-</v>
      </c>
      <c r="C24" s="507" t="str">
        <f ca="1">IFERROR(HLOOKUP(A24,OFFSET(Administrador!$J$1,0,0,4,Administrador!$D$3*3),3,FALSE),"-")</f>
        <v>-</v>
      </c>
      <c r="D24" s="507" t="str">
        <f ca="1">IFERROR(HLOOKUP(A24,OFFSET(Administrador!$J$1,0,0,4,Administrador!$D$3*3),4,FALSE),"-")</f>
        <v>-</v>
      </c>
      <c r="E24" s="128"/>
    </row>
    <row r="25" spans="1:5" x14ac:dyDescent="0.3">
      <c r="A25" s="155">
        <f t="shared" si="0"/>
        <v>22</v>
      </c>
      <c r="B25" s="507" t="str">
        <f ca="1">IFERROR(HLOOKUP(A25,OFFSET(Administrador!$J$1,0,0,4,Administrador!$D$3*3),2,FALSE),"-")</f>
        <v>-</v>
      </c>
      <c r="C25" s="507" t="str">
        <f ca="1">IFERROR(HLOOKUP(A25,OFFSET(Administrador!$J$1,0,0,4,Administrador!$D$3*3),3,FALSE),"-")</f>
        <v>-</v>
      </c>
      <c r="D25" s="507" t="str">
        <f ca="1">IFERROR(HLOOKUP(A25,OFFSET(Administrador!$J$1,0,0,4,Administrador!$D$3*3),4,FALSE),"-")</f>
        <v>-</v>
      </c>
      <c r="E25" s="128"/>
    </row>
    <row r="26" spans="1:5" x14ac:dyDescent="0.3">
      <c r="A26" s="155">
        <f t="shared" si="0"/>
        <v>23</v>
      </c>
      <c r="B26" s="507" t="str">
        <f ca="1">IFERROR(HLOOKUP(A26,OFFSET(Administrador!$J$1,0,0,4,Administrador!$D$3*3),2,FALSE),"-")</f>
        <v>-</v>
      </c>
      <c r="C26" s="507" t="str">
        <f ca="1">IFERROR(HLOOKUP(A26,OFFSET(Administrador!$J$1,0,0,4,Administrador!$D$3*3),3,FALSE),"-")</f>
        <v>-</v>
      </c>
      <c r="D26" s="507" t="str">
        <f ca="1">IFERROR(HLOOKUP(A26,OFFSET(Administrador!$J$1,0,0,4,Administrador!$D$3*3),4,FALSE),"-")</f>
        <v>-</v>
      </c>
      <c r="E26" s="128"/>
    </row>
    <row r="27" spans="1:5" x14ac:dyDescent="0.3">
      <c r="A27" s="155">
        <f t="shared" si="0"/>
        <v>24</v>
      </c>
      <c r="B27" s="507" t="str">
        <f ca="1">IFERROR(HLOOKUP(A27,OFFSET(Administrador!$J$1,0,0,4,Administrador!$D$3*3),2,FALSE),"-")</f>
        <v>-</v>
      </c>
      <c r="C27" s="507" t="str">
        <f ca="1">IFERROR(HLOOKUP(A27,OFFSET(Administrador!$J$1,0,0,4,Administrador!$D$3*3),3,FALSE),"-")</f>
        <v>-</v>
      </c>
      <c r="D27" s="507" t="str">
        <f ca="1">IFERROR(HLOOKUP(A27,OFFSET(Administrador!$J$1,0,0,4,Administrador!$D$3*3),4,FALSE),"-")</f>
        <v>-</v>
      </c>
      <c r="E27" s="128"/>
    </row>
    <row r="28" spans="1:5" x14ac:dyDescent="0.3">
      <c r="A28" s="155">
        <f t="shared" si="0"/>
        <v>25</v>
      </c>
      <c r="B28" s="507" t="str">
        <f ca="1">IFERROR(HLOOKUP(A28,OFFSET(Administrador!$J$1,0,0,4,Administrador!$D$3*3),2,FALSE),"-")</f>
        <v>-</v>
      </c>
      <c r="C28" s="507" t="str">
        <f ca="1">IFERROR(HLOOKUP(A28,OFFSET(Administrador!$J$1,0,0,4,Administrador!$D$3*3),3,FALSE),"-")</f>
        <v>-</v>
      </c>
      <c r="D28" s="507" t="str">
        <f ca="1">IFERROR(HLOOKUP(A28,OFFSET(Administrador!$J$1,0,0,4,Administrador!$D$3*3),4,FALSE),"-")</f>
        <v>-</v>
      </c>
      <c r="E28" s="128"/>
    </row>
    <row r="29" spans="1:5" x14ac:dyDescent="0.3">
      <c r="A29" s="155">
        <f t="shared" si="0"/>
        <v>26</v>
      </c>
      <c r="B29" s="507" t="str">
        <f ca="1">IFERROR(HLOOKUP(A29,OFFSET(Administrador!$J$1,0,0,4,Administrador!$D$3*3),2,FALSE),"-")</f>
        <v>-</v>
      </c>
      <c r="C29" s="507" t="str">
        <f ca="1">IFERROR(HLOOKUP(A29,OFFSET(Administrador!$J$1,0,0,4,Administrador!$D$3*3),3,FALSE),"-")</f>
        <v>-</v>
      </c>
      <c r="D29" s="507" t="str">
        <f ca="1">IFERROR(HLOOKUP(A29,OFFSET(Administrador!$J$1,0,0,4,Administrador!$D$3*3),4,FALSE),"-")</f>
        <v>-</v>
      </c>
      <c r="E29" s="128"/>
    </row>
    <row r="30" spans="1:5" x14ac:dyDescent="0.3">
      <c r="A30" s="155">
        <f t="shared" si="0"/>
        <v>27</v>
      </c>
      <c r="B30" s="507" t="str">
        <f ca="1">IFERROR(HLOOKUP(A30,OFFSET(Administrador!$J$1,0,0,4,Administrador!$D$3*3),2,FALSE),"-")</f>
        <v>-</v>
      </c>
      <c r="C30" s="507" t="str">
        <f ca="1">IFERROR(HLOOKUP(A30,OFFSET(Administrador!$J$1,0,0,4,Administrador!$D$3*3),3,FALSE),"-")</f>
        <v>-</v>
      </c>
      <c r="D30" s="507" t="str">
        <f ca="1">IFERROR(HLOOKUP(A30,OFFSET(Administrador!$J$1,0,0,4,Administrador!$D$3*3),4,FALSE),"-")</f>
        <v>-</v>
      </c>
      <c r="E30" s="128"/>
    </row>
    <row r="31" spans="1:5" x14ac:dyDescent="0.3">
      <c r="A31" s="155">
        <f t="shared" si="0"/>
        <v>28</v>
      </c>
      <c r="B31" s="507" t="str">
        <f ca="1">IFERROR(HLOOKUP(A31,OFFSET(Administrador!$J$1,0,0,4,Administrador!$D$3*3),2,FALSE),"-")</f>
        <v>-</v>
      </c>
      <c r="C31" s="507" t="str">
        <f ca="1">IFERROR(HLOOKUP(A31,OFFSET(Administrador!$J$1,0,0,4,Administrador!$D$3*3),3,FALSE),"-")</f>
        <v>-</v>
      </c>
      <c r="D31" s="507" t="str">
        <f ca="1">IFERROR(HLOOKUP(A31,OFFSET(Administrador!$J$1,0,0,4,Administrador!$D$3*3),4,FALSE),"-")</f>
        <v>-</v>
      </c>
      <c r="E31" s="128"/>
    </row>
    <row r="32" spans="1:5" x14ac:dyDescent="0.3">
      <c r="A32" s="155">
        <f t="shared" si="0"/>
        <v>29</v>
      </c>
      <c r="B32" s="507" t="str">
        <f ca="1">IFERROR(HLOOKUP(A32,OFFSET(Administrador!$J$1,0,0,4,Administrador!$D$3*3),2,FALSE),"-")</f>
        <v>-</v>
      </c>
      <c r="C32" s="507" t="str">
        <f ca="1">IFERROR(HLOOKUP(A32,OFFSET(Administrador!$J$1,0,0,4,Administrador!$D$3*3),3,FALSE),"-")</f>
        <v>-</v>
      </c>
      <c r="D32" s="507" t="str">
        <f ca="1">IFERROR(HLOOKUP(A32,OFFSET(Administrador!$J$1,0,0,4,Administrador!$D$3*3),4,FALSE),"-")</f>
        <v>-</v>
      </c>
      <c r="E32" s="128"/>
    </row>
    <row r="33" spans="1:5" x14ac:dyDescent="0.3">
      <c r="A33" s="155">
        <f t="shared" si="0"/>
        <v>30</v>
      </c>
      <c r="B33" s="507" t="str">
        <f ca="1">IFERROR(HLOOKUP(A33,OFFSET(Administrador!$J$1,0,0,4,Administrador!$D$3*3),2,FALSE),"-")</f>
        <v>-</v>
      </c>
      <c r="C33" s="507" t="str">
        <f ca="1">IFERROR(HLOOKUP(A33,OFFSET(Administrador!$J$1,0,0,4,Administrador!$D$3*3),3,FALSE),"-")</f>
        <v>-</v>
      </c>
      <c r="D33" s="507" t="str">
        <f ca="1">IFERROR(HLOOKUP(A33,OFFSET(Administrador!$J$1,0,0,4,Administrador!$D$3*3),4,FALSE),"-")</f>
        <v>-</v>
      </c>
      <c r="E33" s="128"/>
    </row>
    <row r="34" spans="1:5" x14ac:dyDescent="0.3">
      <c r="A34" s="155">
        <f t="shared" si="0"/>
        <v>31</v>
      </c>
      <c r="B34" s="507" t="str">
        <f ca="1">IFERROR(HLOOKUP(A34,OFFSET(Administrador!$J$1,0,0,4,Administrador!$D$3*3),2,FALSE),"-")</f>
        <v>-</v>
      </c>
      <c r="C34" s="507" t="str">
        <f ca="1">IFERROR(HLOOKUP(A34,OFFSET(Administrador!$J$1,0,0,4,Administrador!$D$3*3),3,FALSE),"-")</f>
        <v>-</v>
      </c>
      <c r="D34" s="507" t="str">
        <f ca="1">IFERROR(HLOOKUP(A34,OFFSET(Administrador!$J$1,0,0,4,Administrador!$D$3*3),4,FALSE),"-")</f>
        <v>-</v>
      </c>
      <c r="E34" s="128"/>
    </row>
    <row r="35" spans="1:5" x14ac:dyDescent="0.3">
      <c r="A35" s="155">
        <f t="shared" si="0"/>
        <v>32</v>
      </c>
      <c r="B35" s="507" t="str">
        <f ca="1">IFERROR(HLOOKUP(A35,OFFSET(Administrador!$J$1,0,0,4,Administrador!$D$3*3),2,FALSE),"-")</f>
        <v>-</v>
      </c>
      <c r="C35" s="507" t="str">
        <f ca="1">IFERROR(HLOOKUP(A35,OFFSET(Administrador!$J$1,0,0,4,Administrador!$D$3*3),3,FALSE),"-")</f>
        <v>-</v>
      </c>
      <c r="D35" s="507" t="str">
        <f ca="1">IFERROR(HLOOKUP(A35,OFFSET(Administrador!$J$1,0,0,4,Administrador!$D$3*3),4,FALSE),"-")</f>
        <v>-</v>
      </c>
      <c r="E35" s="128"/>
    </row>
    <row r="36" spans="1:5" x14ac:dyDescent="0.3">
      <c r="A36" s="155">
        <f t="shared" si="0"/>
        <v>33</v>
      </c>
      <c r="B36" s="507" t="str">
        <f ca="1">IFERROR(HLOOKUP(A36,OFFSET(Administrador!$J$1,0,0,4,Administrador!$D$3*3),2,FALSE),"-")</f>
        <v>-</v>
      </c>
      <c r="C36" s="507" t="str">
        <f ca="1">IFERROR(HLOOKUP(A36,OFFSET(Administrador!$J$1,0,0,4,Administrador!$D$3*3),3,FALSE),"-")</f>
        <v>-</v>
      </c>
      <c r="D36" s="507" t="str">
        <f ca="1">IFERROR(HLOOKUP(A36,OFFSET(Administrador!$J$1,0,0,4,Administrador!$D$3*3),4,FALSE),"-")</f>
        <v>-</v>
      </c>
      <c r="E36" s="128"/>
    </row>
    <row r="37" spans="1:5" x14ac:dyDescent="0.3">
      <c r="A37" s="155">
        <f t="shared" si="0"/>
        <v>34</v>
      </c>
      <c r="B37" s="507" t="str">
        <f ca="1">IFERROR(HLOOKUP(A37,OFFSET(Administrador!$J$1,0,0,4,Administrador!$D$3*3),2,FALSE),"-")</f>
        <v>-</v>
      </c>
      <c r="C37" s="507" t="str">
        <f ca="1">IFERROR(HLOOKUP(A37,OFFSET(Administrador!$J$1,0,0,4,Administrador!$D$3*3),3,FALSE),"-")</f>
        <v>-</v>
      </c>
      <c r="D37" s="507" t="str">
        <f ca="1">IFERROR(HLOOKUP(A37,OFFSET(Administrador!$J$1,0,0,4,Administrador!$D$3*3),4,FALSE),"-")</f>
        <v>-</v>
      </c>
      <c r="E37" s="128"/>
    </row>
    <row r="38" spans="1:5" x14ac:dyDescent="0.3">
      <c r="A38" s="155">
        <f t="shared" si="0"/>
        <v>35</v>
      </c>
      <c r="B38" s="507" t="str">
        <f ca="1">IFERROR(HLOOKUP(A38,OFFSET(Administrador!$J$1,0,0,4,Administrador!$D$3*3),2,FALSE),"-")</f>
        <v>-</v>
      </c>
      <c r="C38" s="507" t="str">
        <f ca="1">IFERROR(HLOOKUP(A38,OFFSET(Administrador!$J$1,0,0,4,Administrador!$D$3*3),3,FALSE),"-")</f>
        <v>-</v>
      </c>
      <c r="D38" s="507" t="str">
        <f ca="1">IFERROR(HLOOKUP(A38,OFFSET(Administrador!$J$1,0,0,4,Administrador!$D$3*3),4,FALSE),"-")</f>
        <v>-</v>
      </c>
      <c r="E38" s="128"/>
    </row>
    <row r="39" spans="1:5" x14ac:dyDescent="0.3">
      <c r="A39" s="155">
        <f t="shared" si="0"/>
        <v>36</v>
      </c>
      <c r="B39" s="507" t="str">
        <f ca="1">IFERROR(HLOOKUP(A39,OFFSET(Administrador!$J$1,0,0,4,Administrador!$D$3*3),2,FALSE),"-")</f>
        <v>-</v>
      </c>
      <c r="C39" s="507" t="str">
        <f ca="1">IFERROR(HLOOKUP(A39,OFFSET(Administrador!$J$1,0,0,4,Administrador!$D$3*3),3,FALSE),"-")</f>
        <v>-</v>
      </c>
      <c r="D39" s="507" t="str">
        <f ca="1">IFERROR(HLOOKUP(A39,OFFSET(Administrador!$J$1,0,0,4,Administrador!$D$3*3),4,FALSE),"-")</f>
        <v>-</v>
      </c>
      <c r="E39" s="128"/>
    </row>
    <row r="40" spans="1:5" x14ac:dyDescent="0.3">
      <c r="A40" s="155">
        <f t="shared" si="0"/>
        <v>37</v>
      </c>
      <c r="B40" s="507" t="str">
        <f ca="1">IFERROR(HLOOKUP(A40,OFFSET(Administrador!$J$1,0,0,4,Administrador!$D$3*3),2,FALSE),"-")</f>
        <v>-</v>
      </c>
      <c r="C40" s="507" t="str">
        <f ca="1">IFERROR(HLOOKUP(A40,OFFSET(Administrador!$J$1,0,0,4,Administrador!$D$3*3),3,FALSE),"-")</f>
        <v>-</v>
      </c>
      <c r="D40" s="507" t="str">
        <f ca="1">IFERROR(HLOOKUP(A40,OFFSET(Administrador!$J$1,0,0,4,Administrador!$D$3*3),4,FALSE),"-")</f>
        <v>-</v>
      </c>
      <c r="E40" s="128"/>
    </row>
    <row r="41" spans="1:5" x14ac:dyDescent="0.3">
      <c r="A41" s="155">
        <f t="shared" si="0"/>
        <v>38</v>
      </c>
      <c r="B41" s="507" t="str">
        <f ca="1">IFERROR(HLOOKUP(A41,OFFSET(Administrador!$J$1,0,0,4,Administrador!$D$3*3),2,FALSE),"-")</f>
        <v>-</v>
      </c>
      <c r="C41" s="507" t="str">
        <f ca="1">IFERROR(HLOOKUP(A41,OFFSET(Administrador!$J$1,0,0,4,Administrador!$D$3*3),3,FALSE),"-")</f>
        <v>-</v>
      </c>
      <c r="D41" s="507" t="str">
        <f ca="1">IFERROR(HLOOKUP(A41,OFFSET(Administrador!$J$1,0,0,4,Administrador!$D$3*3),4,FALSE),"-")</f>
        <v>-</v>
      </c>
      <c r="E41" s="128"/>
    </row>
    <row r="42" spans="1:5" x14ac:dyDescent="0.3">
      <c r="A42" s="155">
        <f t="shared" si="0"/>
        <v>39</v>
      </c>
      <c r="B42" s="507" t="str">
        <f ca="1">IFERROR(HLOOKUP(A42,OFFSET(Administrador!$J$1,0,0,4,Administrador!$D$3*3),2,FALSE),"-")</f>
        <v>-</v>
      </c>
      <c r="C42" s="507" t="str">
        <f ca="1">IFERROR(HLOOKUP(A42,OFFSET(Administrador!$J$1,0,0,4,Administrador!$D$3*3),3,FALSE),"-")</f>
        <v>-</v>
      </c>
      <c r="D42" s="507" t="str">
        <f ca="1">IFERROR(HLOOKUP(A42,OFFSET(Administrador!$J$1,0,0,4,Administrador!$D$3*3),4,FALSE),"-")</f>
        <v>-</v>
      </c>
      <c r="E42" s="128"/>
    </row>
    <row r="43" spans="1:5" x14ac:dyDescent="0.3">
      <c r="A43" s="155">
        <f t="shared" si="0"/>
        <v>40</v>
      </c>
      <c r="B43" s="507" t="str">
        <f ca="1">IFERROR(HLOOKUP(A43,OFFSET(Administrador!$J$1,0,0,4,Administrador!$D$3*3),2,FALSE),"-")</f>
        <v>-</v>
      </c>
      <c r="C43" s="507" t="str">
        <f ca="1">IFERROR(HLOOKUP(A43,OFFSET(Administrador!$J$1,0,0,4,Administrador!$D$3*3),3,FALSE),"-")</f>
        <v>-</v>
      </c>
      <c r="D43" s="507" t="str">
        <f ca="1">IFERROR(HLOOKUP(A43,OFFSET(Administrador!$J$1,0,0,4,Administrador!$D$3*3),4,FALSE),"-")</f>
        <v>-</v>
      </c>
      <c r="E43" s="128"/>
    </row>
    <row r="44" spans="1:5" x14ac:dyDescent="0.3">
      <c r="A44" s="155">
        <f t="shared" si="0"/>
        <v>41</v>
      </c>
      <c r="B44" s="507" t="str">
        <f ca="1">IFERROR(HLOOKUP(A44,OFFSET(Administrador!$J$1,0,0,4,Administrador!$D$3*3),2,FALSE),"-")</f>
        <v>-</v>
      </c>
      <c r="C44" s="507" t="str">
        <f ca="1">IFERROR(HLOOKUP(A44,OFFSET(Administrador!$J$1,0,0,4,Administrador!$D$3*3),3,FALSE),"-")</f>
        <v>-</v>
      </c>
      <c r="D44" s="507" t="str">
        <f ca="1">IFERROR(HLOOKUP(A44,OFFSET(Administrador!$J$1,0,0,4,Administrador!$D$3*3),4,FALSE),"-")</f>
        <v>-</v>
      </c>
      <c r="E44" s="128"/>
    </row>
    <row r="45" spans="1:5" x14ac:dyDescent="0.3">
      <c r="A45" s="155">
        <f t="shared" si="0"/>
        <v>42</v>
      </c>
      <c r="B45" s="507" t="str">
        <f ca="1">IFERROR(HLOOKUP(A45,OFFSET(Administrador!$J$1,0,0,4,Administrador!$D$3*3),2,FALSE),"-")</f>
        <v>-</v>
      </c>
      <c r="C45" s="507" t="str">
        <f ca="1">IFERROR(HLOOKUP(A45,OFFSET(Administrador!$J$1,0,0,4,Administrador!$D$3*3),3,FALSE),"-")</f>
        <v>-</v>
      </c>
      <c r="D45" s="507" t="str">
        <f ca="1">IFERROR(HLOOKUP(A45,OFFSET(Administrador!$J$1,0,0,4,Administrador!$D$3*3),4,FALSE),"-")</f>
        <v>-</v>
      </c>
      <c r="E45" s="128"/>
    </row>
    <row r="46" spans="1:5" x14ac:dyDescent="0.3">
      <c r="A46" s="155">
        <f t="shared" si="0"/>
        <v>43</v>
      </c>
      <c r="B46" s="507" t="str">
        <f ca="1">IFERROR(HLOOKUP(A46,OFFSET(Administrador!$J$1,0,0,4,Administrador!$D$3*3),2,FALSE),"-")</f>
        <v>-</v>
      </c>
      <c r="C46" s="507" t="str">
        <f ca="1">IFERROR(HLOOKUP(A46,OFFSET(Administrador!$J$1,0,0,4,Administrador!$D$3*3),3,FALSE),"-")</f>
        <v>-</v>
      </c>
      <c r="D46" s="507" t="str">
        <f ca="1">IFERROR(HLOOKUP(A46,OFFSET(Administrador!$J$1,0,0,4,Administrador!$D$3*3),4,FALSE),"-")</f>
        <v>-</v>
      </c>
      <c r="E46" s="128"/>
    </row>
    <row r="47" spans="1:5" x14ac:dyDescent="0.3">
      <c r="A47" s="155">
        <f t="shared" si="0"/>
        <v>44</v>
      </c>
      <c r="B47" s="507" t="str">
        <f ca="1">IFERROR(HLOOKUP(A47,OFFSET(Administrador!$J$1,0,0,4,Administrador!$D$3*3),2,FALSE),"-")</f>
        <v>-</v>
      </c>
      <c r="C47" s="507" t="str">
        <f ca="1">IFERROR(HLOOKUP(A47,OFFSET(Administrador!$J$1,0,0,4,Administrador!$D$3*3),3,FALSE),"-")</f>
        <v>-</v>
      </c>
      <c r="D47" s="507" t="str">
        <f ca="1">IFERROR(HLOOKUP(A47,OFFSET(Administrador!$J$1,0,0,4,Administrador!$D$3*3),4,FALSE),"-")</f>
        <v>-</v>
      </c>
      <c r="E47" s="128"/>
    </row>
    <row r="48" spans="1:5" x14ac:dyDescent="0.3">
      <c r="A48" s="155">
        <f t="shared" si="0"/>
        <v>45</v>
      </c>
      <c r="B48" s="507" t="str">
        <f ca="1">IFERROR(HLOOKUP(A48,OFFSET(Administrador!$J$1,0,0,4,Administrador!$D$3*3),2,FALSE),"-")</f>
        <v>-</v>
      </c>
      <c r="C48" s="507" t="str">
        <f ca="1">IFERROR(HLOOKUP(A48,OFFSET(Administrador!$J$1,0,0,4,Administrador!$D$3*3),3,FALSE),"-")</f>
        <v>-</v>
      </c>
      <c r="D48" s="507" t="str">
        <f ca="1">IFERROR(HLOOKUP(A48,OFFSET(Administrador!$J$1,0,0,4,Administrador!$D$3*3),4,FALSE),"-")</f>
        <v>-</v>
      </c>
      <c r="E48" s="128"/>
    </row>
    <row r="49" spans="1:5" x14ac:dyDescent="0.3">
      <c r="A49" s="155">
        <f t="shared" si="0"/>
        <v>46</v>
      </c>
      <c r="B49" s="507" t="str">
        <f ca="1">IFERROR(HLOOKUP(A49,OFFSET(Administrador!$J$1,0,0,4,Administrador!$D$3*3),2,FALSE),"-")</f>
        <v>-</v>
      </c>
      <c r="C49" s="507" t="str">
        <f ca="1">IFERROR(HLOOKUP(A49,OFFSET(Administrador!$J$1,0,0,4,Administrador!$D$3*3),3,FALSE),"-")</f>
        <v>-</v>
      </c>
      <c r="D49" s="507" t="str">
        <f ca="1">IFERROR(HLOOKUP(A49,OFFSET(Administrador!$J$1,0,0,4,Administrador!$D$3*3),4,FALSE),"-")</f>
        <v>-</v>
      </c>
      <c r="E49" s="128"/>
    </row>
    <row r="50" spans="1:5" x14ac:dyDescent="0.3">
      <c r="A50" s="155">
        <f t="shared" si="0"/>
        <v>47</v>
      </c>
      <c r="B50" s="507" t="str">
        <f ca="1">IFERROR(HLOOKUP(A50,OFFSET(Administrador!$J$1,0,0,4,Administrador!$D$3*3),2,FALSE),"-")</f>
        <v>-</v>
      </c>
      <c r="C50" s="507" t="str">
        <f ca="1">IFERROR(HLOOKUP(A50,OFFSET(Administrador!$J$1,0,0,4,Administrador!$D$3*3),3,FALSE),"-")</f>
        <v>-</v>
      </c>
      <c r="D50" s="507" t="str">
        <f ca="1">IFERROR(HLOOKUP(A50,OFFSET(Administrador!$J$1,0,0,4,Administrador!$D$3*3),4,FALSE),"-")</f>
        <v>-</v>
      </c>
      <c r="E50" s="128"/>
    </row>
    <row r="51" spans="1:5" x14ac:dyDescent="0.3">
      <c r="A51" s="155">
        <f t="shared" si="0"/>
        <v>48</v>
      </c>
      <c r="B51" s="507" t="str">
        <f ca="1">IFERROR(HLOOKUP(A51,OFFSET(Administrador!$J$1,0,0,4,Administrador!$D$3*3),2,FALSE),"-")</f>
        <v>-</v>
      </c>
      <c r="C51" s="507" t="str">
        <f ca="1">IFERROR(HLOOKUP(A51,OFFSET(Administrador!$J$1,0,0,4,Administrador!$D$3*3),3,FALSE),"-")</f>
        <v>-</v>
      </c>
      <c r="D51" s="507" t="str">
        <f ca="1">IFERROR(HLOOKUP(A51,OFFSET(Administrador!$J$1,0,0,4,Administrador!$D$3*3),4,FALSE),"-")</f>
        <v>-</v>
      </c>
      <c r="E51" s="128"/>
    </row>
    <row r="52" spans="1:5" x14ac:dyDescent="0.3">
      <c r="A52" s="155">
        <f t="shared" si="0"/>
        <v>49</v>
      </c>
      <c r="B52" s="507" t="str">
        <f ca="1">IFERROR(HLOOKUP(A52,OFFSET(Administrador!$J$1,0,0,4,Administrador!$D$3*3),2,FALSE),"-")</f>
        <v>-</v>
      </c>
      <c r="C52" s="507" t="str">
        <f ca="1">IFERROR(HLOOKUP(A52,OFFSET(Administrador!$J$1,0,0,4,Administrador!$D$3*3),3,FALSE),"-")</f>
        <v>-</v>
      </c>
      <c r="D52" s="507" t="str">
        <f ca="1">IFERROR(HLOOKUP(A52,OFFSET(Administrador!$J$1,0,0,4,Administrador!$D$3*3),4,FALSE),"-")</f>
        <v>-</v>
      </c>
      <c r="E52" s="128"/>
    </row>
    <row r="53" spans="1:5" x14ac:dyDescent="0.3">
      <c r="A53" s="155">
        <f t="shared" si="0"/>
        <v>50</v>
      </c>
      <c r="B53" s="507" t="str">
        <f ca="1">IFERROR(HLOOKUP(A53,OFFSET(Administrador!$J$1,0,0,4,Administrador!$D$3*3),2,FALSE),"-")</f>
        <v>-</v>
      </c>
      <c r="C53" s="507" t="str">
        <f ca="1">IFERROR(HLOOKUP(A53,OFFSET(Administrador!$J$1,0,0,4,Administrador!$D$3*3),3,FALSE),"-")</f>
        <v>-</v>
      </c>
      <c r="D53" s="507" t="str">
        <f ca="1">IFERROR(HLOOKUP(A53,OFFSET(Administrador!$J$1,0,0,4,Administrador!$D$3*3),4,FALSE),"-")</f>
        <v>-</v>
      </c>
      <c r="E53" s="128"/>
    </row>
    <row r="54" spans="1:5" x14ac:dyDescent="0.3">
      <c r="A54" s="128"/>
      <c r="B54" s="128"/>
      <c r="C54" s="128"/>
      <c r="D54" s="128"/>
      <c r="E54" s="128"/>
    </row>
    <row r="55" spans="1:5" x14ac:dyDescent="0.3">
      <c r="A55" s="128"/>
      <c r="B55" s="128"/>
      <c r="C55" s="128"/>
      <c r="D55" s="128"/>
      <c r="E55" s="128"/>
    </row>
    <row r="56" spans="1:5" x14ac:dyDescent="0.3">
      <c r="A56" s="128"/>
      <c r="B56" s="128"/>
      <c r="C56" s="128"/>
      <c r="D56" s="128"/>
      <c r="E56" s="128"/>
    </row>
  </sheetData>
  <sheetProtection algorithmName="SHA-512" hashValue="v/r742j1ZLY+wA0ZzPpxdZPSmYAx4D9Un9KwmR7nNKfHSHzQ1e/xtj7YpKJL0ebU3uuSCx2Np16M6I6nNu4l4Q==" saltValue="a7+xpkV/ui59JpYoCg1kew==" spinCount="100000" sheet="1" objects="1" scenarios="1" selectLockedCells="1" selectUnlockedCells="1"/>
  <mergeCells count="1">
    <mergeCell ref="B2:D2"/>
  </mergeCells>
  <pageMargins left="0.7" right="0.7" top="0.75" bottom="0.75" header="0.3" footer="0.3"/>
  <drawing r:id="rId1"/>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3" id="{E651254C-D461-4CBA-9119-4911292EB48D}">
            <xm:f>(OFFSET(Administrador!$J$3,0,Administrador!$D$3*3-1)&gt;=ROW()-3)</xm:f>
            <x14:dxf>
              <font>
                <color theme="0"/>
              </font>
              <fill>
                <patternFill patternType="solid">
                  <fgColor indexed="64"/>
                  <bgColor rgb="FF3A6367"/>
                </patternFill>
              </fill>
              <border>
                <bottom style="thin">
                  <color theme="0" tint="-0.14996795556505021"/>
                </bottom>
              </border>
            </x14:dxf>
          </x14:cfRule>
          <xm:sqref>B5:D5</xm:sqref>
        </x14:conditionalFormatting>
        <x14:conditionalFormatting xmlns:xm="http://schemas.microsoft.com/office/excel/2006/main">
          <x14:cfRule type="expression" priority="2" id="{CC07C532-84A0-4F2B-BF6D-0A893562D66A}">
            <xm:f>(OFFSET(Administrador!$J$3,0,Administrador!$D$3*3-1)&gt;=ROW()-3)</xm:f>
            <x14:dxf>
              <font>
                <color theme="0"/>
              </font>
              <fill>
                <patternFill patternType="solid">
                  <fgColor indexed="64"/>
                  <bgColor rgb="FF3E7277"/>
                </patternFill>
              </fill>
              <border>
                <bottom style="thin">
                  <color theme="0" tint="-0.14996795556505021"/>
                </bottom>
              </border>
            </x14:dxf>
          </x14:cfRule>
          <xm:sqref>B6:D6</xm:sqref>
        </x14:conditionalFormatting>
        <x14:conditionalFormatting xmlns:xm="http://schemas.microsoft.com/office/excel/2006/main">
          <x14:cfRule type="expression" priority="1" id="{C20D2084-BBFF-4406-A2C7-DCBFBB30187D}">
            <xm:f>(OFFSET(Administrador!$J$3,0,Administrador!$D$3*3-1)&gt;=ROW()-3)</xm:f>
            <x14:dxf>
              <font>
                <color theme="1"/>
              </font>
              <fill>
                <patternFill>
                  <bgColor theme="0"/>
                </patternFill>
              </fill>
              <border>
                <bottom style="thin">
                  <color theme="0" tint="-0.14996795556505021"/>
                </bottom>
              </border>
            </x14:dxf>
          </x14:cfRule>
          <xm:sqref>B7:D53</xm:sqref>
        </x14:conditionalFormatting>
      </x14:conditionalFormatting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enableFormatConditionsCalculation="0"/>
  <dimension ref="B1:H18"/>
  <sheetViews>
    <sheetView showGridLines="0" showRowColHeaders="0" tabSelected="1" workbookViewId="0"/>
  </sheetViews>
  <sheetFormatPr baseColWidth="10" defaultColWidth="10.77734375" defaultRowHeight="14.4" x14ac:dyDescent="0.3"/>
  <cols>
    <col min="1" max="1" width="6" style="2" customWidth="1"/>
    <col min="2" max="2" width="7.44140625" style="2" customWidth="1"/>
    <col min="3" max="6" width="10.77734375" style="2"/>
    <col min="7" max="7" width="39.6640625" style="2" customWidth="1"/>
    <col min="8" max="16384" width="10.77734375" style="2"/>
  </cols>
  <sheetData>
    <row r="1" spans="2:8" ht="15" customHeight="1" x14ac:dyDescent="0.3">
      <c r="C1" s="512"/>
      <c r="D1" s="512"/>
      <c r="E1" s="512"/>
      <c r="F1" s="512"/>
      <c r="G1" s="512"/>
    </row>
    <row r="2" spans="2:8" s="515" customFormat="1" x14ac:dyDescent="0.3">
      <c r="B2" s="513" t="s">
        <v>359</v>
      </c>
      <c r="C2" s="514"/>
      <c r="D2" s="514"/>
      <c r="E2" s="514"/>
      <c r="F2" s="514"/>
      <c r="G2" s="514"/>
    </row>
    <row r="3" spans="2:8" ht="15" customHeight="1" x14ac:dyDescent="0.3">
      <c r="B3" s="650" t="s">
        <v>363</v>
      </c>
      <c r="C3" s="650"/>
      <c r="D3" s="650"/>
      <c r="E3" s="650"/>
      <c r="F3" s="650"/>
      <c r="G3" s="650"/>
      <c r="H3" s="516"/>
    </row>
    <row r="4" spans="2:8" x14ac:dyDescent="0.3">
      <c r="B4" s="650"/>
      <c r="C4" s="650"/>
      <c r="D4" s="650"/>
      <c r="E4" s="650"/>
      <c r="F4" s="650"/>
      <c r="G4" s="650"/>
      <c r="H4" s="516"/>
    </row>
    <row r="5" spans="2:8" x14ac:dyDescent="0.3">
      <c r="B5" s="650"/>
      <c r="C5" s="650"/>
      <c r="D5" s="650"/>
      <c r="E5" s="650"/>
      <c r="F5" s="650"/>
      <c r="G5" s="650"/>
      <c r="H5" s="516"/>
    </row>
    <row r="6" spans="2:8" x14ac:dyDescent="0.3">
      <c r="B6" s="650"/>
      <c r="C6" s="650"/>
      <c r="D6" s="650"/>
      <c r="E6" s="650"/>
      <c r="F6" s="650"/>
      <c r="G6" s="650"/>
      <c r="H6" s="516"/>
    </row>
    <row r="7" spans="2:8" x14ac:dyDescent="0.3">
      <c r="B7" s="650"/>
      <c r="C7" s="650"/>
      <c r="D7" s="650"/>
      <c r="E7" s="650"/>
      <c r="F7" s="650"/>
      <c r="G7" s="650"/>
      <c r="H7" s="516"/>
    </row>
    <row r="8" spans="2:8" x14ac:dyDescent="0.3">
      <c r="B8" s="650"/>
      <c r="C8" s="650"/>
      <c r="D8" s="650"/>
      <c r="E8" s="650"/>
      <c r="F8" s="650"/>
      <c r="G8" s="650"/>
      <c r="H8" s="516"/>
    </row>
    <row r="9" spans="2:8" x14ac:dyDescent="0.3">
      <c r="B9" s="650"/>
      <c r="C9" s="650"/>
      <c r="D9" s="650"/>
      <c r="E9" s="650"/>
      <c r="F9" s="650"/>
      <c r="G9" s="650"/>
      <c r="H9" s="516"/>
    </row>
    <row r="10" spans="2:8" x14ac:dyDescent="0.3">
      <c r="B10" s="650"/>
      <c r="C10" s="650"/>
      <c r="D10" s="650"/>
      <c r="E10" s="650"/>
      <c r="F10" s="650"/>
      <c r="G10" s="650"/>
      <c r="H10" s="516"/>
    </row>
    <row r="11" spans="2:8" x14ac:dyDescent="0.3">
      <c r="B11" s="650"/>
      <c r="C11" s="650"/>
      <c r="D11" s="650"/>
      <c r="E11" s="650"/>
      <c r="F11" s="650"/>
      <c r="G11" s="650"/>
      <c r="H11" s="516"/>
    </row>
    <row r="12" spans="2:8" x14ac:dyDescent="0.3">
      <c r="B12" s="650"/>
      <c r="C12" s="650"/>
      <c r="D12" s="650"/>
      <c r="E12" s="650"/>
      <c r="F12" s="650"/>
      <c r="G12" s="650"/>
      <c r="H12" s="516"/>
    </row>
    <row r="13" spans="2:8" x14ac:dyDescent="0.3">
      <c r="B13" s="516"/>
      <c r="C13" s="516"/>
      <c r="D13" s="516"/>
      <c r="E13" s="516"/>
      <c r="F13" s="516"/>
      <c r="G13" s="516"/>
      <c r="H13" s="516"/>
    </row>
    <row r="14" spans="2:8" x14ac:dyDescent="0.3">
      <c r="B14" s="517" t="s">
        <v>360</v>
      </c>
      <c r="C14" s="518" t="s">
        <v>358</v>
      </c>
      <c r="D14" s="519"/>
      <c r="E14" s="519"/>
      <c r="F14" s="516"/>
      <c r="G14" s="516"/>
      <c r="H14" s="516"/>
    </row>
    <row r="15" spans="2:8" x14ac:dyDescent="0.3">
      <c r="B15" s="514" t="s">
        <v>365</v>
      </c>
      <c r="C15" s="514"/>
      <c r="D15" s="514"/>
      <c r="E15" s="514"/>
      <c r="F15" s="512"/>
      <c r="G15" s="512"/>
    </row>
    <row r="16" spans="2:8" x14ac:dyDescent="0.3">
      <c r="B16" s="520" t="s">
        <v>361</v>
      </c>
      <c r="C16" s="515"/>
      <c r="D16" s="515"/>
      <c r="E16" s="515"/>
    </row>
    <row r="18" spans="2:2" x14ac:dyDescent="0.3">
      <c r="B18" s="2" t="s">
        <v>362</v>
      </c>
    </row>
  </sheetData>
  <sheetProtection algorithmName="SHA-512" hashValue="nPQ0AM10HYf4ZqkniEPCItw4hjGX5TKdZhN7NLy2mUegwXwBN4jl4+/L0thhCotxeR4yzew9f7KugTwE9b0suQ==" saltValue="OPCuo2oXKPGtqZLaprT1Pg==" spinCount="100000" sheet="1" objects="1" scenarios="1" selectLockedCells="1" selectUnlockedCells="1"/>
  <mergeCells count="1">
    <mergeCell ref="B3:G12"/>
  </mergeCells>
  <hyperlinks>
    <hyperlink ref="C14" r:id="rId1"/>
    <hyperlink ref="B16" r:id="rId2"/>
  </hyperlinks>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enableFormatConditionsCalculation="0"/>
  <dimension ref="B1:B52"/>
  <sheetViews>
    <sheetView showGridLines="0" showRowColHeaders="0" workbookViewId="0">
      <selection activeCell="E8" sqref="E8"/>
    </sheetView>
  </sheetViews>
  <sheetFormatPr baseColWidth="10" defaultRowHeight="14.4" x14ac:dyDescent="0.3"/>
  <sheetData>
    <row r="1" spans="2:2" x14ac:dyDescent="0.3">
      <c r="B1" s="541"/>
    </row>
    <row r="2" spans="2:2" x14ac:dyDescent="0.3">
      <c r="B2" s="541"/>
    </row>
    <row r="3" spans="2:2" x14ac:dyDescent="0.3">
      <c r="B3" s="541">
        <v>1</v>
      </c>
    </row>
    <row r="4" spans="2:2" x14ac:dyDescent="0.3">
      <c r="B4" s="541">
        <v>2</v>
      </c>
    </row>
    <row r="5" spans="2:2" x14ac:dyDescent="0.3">
      <c r="B5" s="541">
        <v>3</v>
      </c>
    </row>
    <row r="6" spans="2:2" x14ac:dyDescent="0.3">
      <c r="B6" s="541">
        <v>4</v>
      </c>
    </row>
    <row r="7" spans="2:2" x14ac:dyDescent="0.3">
      <c r="B7" s="541">
        <v>5</v>
      </c>
    </row>
    <row r="8" spans="2:2" x14ac:dyDescent="0.3">
      <c r="B8" s="541">
        <v>6</v>
      </c>
    </row>
    <row r="9" spans="2:2" x14ac:dyDescent="0.3">
      <c r="B9" s="541">
        <v>7</v>
      </c>
    </row>
    <row r="10" spans="2:2" x14ac:dyDescent="0.3">
      <c r="B10" s="541">
        <v>8</v>
      </c>
    </row>
    <row r="11" spans="2:2" x14ac:dyDescent="0.3">
      <c r="B11" s="541">
        <v>9</v>
      </c>
    </row>
    <row r="12" spans="2:2" x14ac:dyDescent="0.3">
      <c r="B12" s="541">
        <v>10</v>
      </c>
    </row>
    <row r="13" spans="2:2" x14ac:dyDescent="0.3">
      <c r="B13" s="541">
        <v>11</v>
      </c>
    </row>
    <row r="14" spans="2:2" x14ac:dyDescent="0.3">
      <c r="B14" s="541">
        <v>12</v>
      </c>
    </row>
    <row r="15" spans="2:2" x14ac:dyDescent="0.3">
      <c r="B15" s="541">
        <v>13</v>
      </c>
    </row>
    <row r="16" spans="2:2" x14ac:dyDescent="0.3">
      <c r="B16" s="541">
        <v>14</v>
      </c>
    </row>
    <row r="17" spans="2:2" x14ac:dyDescent="0.3">
      <c r="B17" s="541">
        <v>15</v>
      </c>
    </row>
    <row r="18" spans="2:2" x14ac:dyDescent="0.3">
      <c r="B18" s="541">
        <v>16</v>
      </c>
    </row>
    <row r="19" spans="2:2" x14ac:dyDescent="0.3">
      <c r="B19" s="541">
        <v>17</v>
      </c>
    </row>
    <row r="20" spans="2:2" x14ac:dyDescent="0.3">
      <c r="B20" s="541">
        <v>18</v>
      </c>
    </row>
    <row r="21" spans="2:2" x14ac:dyDescent="0.3">
      <c r="B21" s="541">
        <v>19</v>
      </c>
    </row>
    <row r="22" spans="2:2" x14ac:dyDescent="0.3">
      <c r="B22" s="541">
        <v>20</v>
      </c>
    </row>
    <row r="23" spans="2:2" x14ac:dyDescent="0.3">
      <c r="B23" s="541">
        <v>21</v>
      </c>
    </row>
    <row r="24" spans="2:2" x14ac:dyDescent="0.3">
      <c r="B24" s="541">
        <v>22</v>
      </c>
    </row>
    <row r="25" spans="2:2" x14ac:dyDescent="0.3">
      <c r="B25" s="541">
        <v>23</v>
      </c>
    </row>
    <row r="26" spans="2:2" x14ac:dyDescent="0.3">
      <c r="B26" s="541">
        <v>24</v>
      </c>
    </row>
    <row r="27" spans="2:2" x14ac:dyDescent="0.3">
      <c r="B27" s="541">
        <v>25</v>
      </c>
    </row>
    <row r="28" spans="2:2" x14ac:dyDescent="0.3">
      <c r="B28" s="541">
        <v>26</v>
      </c>
    </row>
    <row r="29" spans="2:2" x14ac:dyDescent="0.3">
      <c r="B29" s="541">
        <v>27</v>
      </c>
    </row>
    <row r="30" spans="2:2" x14ac:dyDescent="0.3">
      <c r="B30" s="541">
        <v>28</v>
      </c>
    </row>
    <row r="31" spans="2:2" x14ac:dyDescent="0.3">
      <c r="B31" s="541">
        <v>29</v>
      </c>
    </row>
    <row r="32" spans="2:2" x14ac:dyDescent="0.3">
      <c r="B32" s="541">
        <v>30</v>
      </c>
    </row>
    <row r="33" spans="2:2" x14ac:dyDescent="0.3">
      <c r="B33" s="541">
        <v>31</v>
      </c>
    </row>
    <row r="34" spans="2:2" x14ac:dyDescent="0.3">
      <c r="B34" s="541">
        <v>32</v>
      </c>
    </row>
    <row r="35" spans="2:2" x14ac:dyDescent="0.3">
      <c r="B35" s="541">
        <v>33</v>
      </c>
    </row>
    <row r="36" spans="2:2" x14ac:dyDescent="0.3">
      <c r="B36" s="541">
        <v>34</v>
      </c>
    </row>
    <row r="37" spans="2:2" x14ac:dyDescent="0.3">
      <c r="B37" s="541">
        <v>35</v>
      </c>
    </row>
    <row r="38" spans="2:2" x14ac:dyDescent="0.3">
      <c r="B38" s="541">
        <v>36</v>
      </c>
    </row>
    <row r="39" spans="2:2" x14ac:dyDescent="0.3">
      <c r="B39" s="541">
        <v>37</v>
      </c>
    </row>
    <row r="40" spans="2:2" x14ac:dyDescent="0.3">
      <c r="B40" s="541">
        <v>38</v>
      </c>
    </row>
    <row r="41" spans="2:2" x14ac:dyDescent="0.3">
      <c r="B41" s="541">
        <v>39</v>
      </c>
    </row>
    <row r="42" spans="2:2" x14ac:dyDescent="0.3">
      <c r="B42" s="541">
        <v>40</v>
      </c>
    </row>
    <row r="43" spans="2:2" x14ac:dyDescent="0.3">
      <c r="B43" s="541">
        <v>41</v>
      </c>
    </row>
    <row r="44" spans="2:2" x14ac:dyDescent="0">
      <c r="B44" s="541">
        <v>42</v>
      </c>
    </row>
    <row r="45" spans="2:2" x14ac:dyDescent="0">
      <c r="B45" s="541">
        <v>43</v>
      </c>
    </row>
    <row r="46" spans="2:2" x14ac:dyDescent="0">
      <c r="B46" s="541">
        <v>44</v>
      </c>
    </row>
    <row r="47" spans="2:2" x14ac:dyDescent="0">
      <c r="B47" s="541">
        <v>45</v>
      </c>
    </row>
    <row r="48" spans="2:2" x14ac:dyDescent="0">
      <c r="B48" s="541">
        <v>46</v>
      </c>
    </row>
    <row r="49" spans="2:2" x14ac:dyDescent="0">
      <c r="B49" s="541">
        <v>47</v>
      </c>
    </row>
    <row r="50" spans="2:2" x14ac:dyDescent="0">
      <c r="B50" s="541">
        <v>48</v>
      </c>
    </row>
    <row r="51" spans="2:2" x14ac:dyDescent="0">
      <c r="B51" s="541">
        <v>49</v>
      </c>
    </row>
    <row r="52" spans="2:2" x14ac:dyDescent="0">
      <c r="B52" s="541">
        <v>50</v>
      </c>
    </row>
  </sheetData>
  <sheetProtection sheet="1" objects="1" scenarios="1" selectLockedCells="1" selectUnlockedCells="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3</vt:i4>
      </vt:variant>
    </vt:vector>
  </HeadingPairs>
  <TitlesOfParts>
    <vt:vector size="8" baseType="lpstr">
      <vt:lpstr>Inicio</vt:lpstr>
      <vt:lpstr>Resultados</vt:lpstr>
      <vt:lpstr>Administrador</vt:lpstr>
      <vt:lpstr>Clasificacion</vt:lpstr>
      <vt:lpstr>Créditos</vt:lpstr>
      <vt:lpstr>·······</vt:lpstr>
      <vt:lpstr>gwgvftwvn</vt:lpstr>
      <vt:lpstr>tma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BYTE-PSI</cp:lastModifiedBy>
  <dcterms:created xsi:type="dcterms:W3CDTF">2015-10-31T09:41:54Z</dcterms:created>
  <dcterms:modified xsi:type="dcterms:W3CDTF">2018-05-29T16:04:44Z</dcterms:modified>
</cp:coreProperties>
</file>