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D:\Descargas\Telegram\"/>
    </mc:Choice>
  </mc:AlternateContent>
  <xr:revisionPtr revIDLastSave="0" documentId="13_ncr:1_{412A8D6C-E862-4431-BC35-1EBD1668DBF0}"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<sst xmlns="http://schemas.openxmlformats.org/spreadsheetml/2006/main" count="10684" uniqueCount="879">
  <si>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</si>
  <si>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</si>
  <si>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</si>
  <si>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</si>
  <si>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</si>
  <si>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</si>
  <si>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</si>
  <si>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</si>
  <si>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</si>
  <si>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</si>
  <si>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</si>
  <si>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</si>
  <si>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</si>
  <si>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</si>
  <si>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</si>
  <si>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</si>
  <si>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</si>
  <si>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</si>
  <si>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</si>
  <si>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</si>
  <si>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</si>
  <si>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</si>
  <si>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</si>
  <si>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</si>
  <si>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</si>
  <si>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</si>
  <si>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</si>
  <si>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</si>
  <si>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</si>
  <si>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</si>
  <si>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</si>
  <si>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</si>
  <si>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</si>
  <si>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</si>
  <si>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</si>
  <si>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</si>
  <si>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</si>
  <si>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</si>
  <si>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</si>
  <si>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</si>
  <si>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</si>
  <si>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</si>
  <si>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</si>
  <si>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</si>
  <si>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</si>
  <si>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</si>
  <si>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</si>
  <si>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</si>
  <si>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</si>
  <si>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</si>
  <si>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</si>
  <si>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</si>
  <si>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</si>
  <si>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</si>
  <si>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</si>
  <si>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</si>
  <si>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</si>
  <si>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</si>
  <si>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</si>
  <si>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</si>
  <si>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</si>
  <si>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</si>
  <si>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</si>
  <si>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</si>
  <si>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</si>
  <si>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</si>
  <si>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</si>
  <si>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</si>
  <si>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</si>
  <si>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</si>
  <si>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</si>
  <si>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</si>
  <si>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</si>
  <si>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</si>
  <si>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</si>
  <si>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</si>
  <si>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</si>
  <si>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</si>
  <si>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</si>
  <si>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</si>
  <si>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</si>
  <si>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</si>
  <si>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</si>
  <si>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</si>
  <si>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</si>
  <si>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</si>
  <si>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</si>
  <si>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</si>
  <si>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</si>
  <si>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</si>
  <si>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</si>
  <si>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</si>
  <si>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</si>
  <si>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</si>
  <si>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</si>
  <si>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</si>
  <si>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</si>
  <si>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</si>
  <si>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</si>
  <si>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</si>
  <si>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</si>
  <si>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</si>
  <si>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</si>
  <si>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</si>
  <si>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</si>
  <si>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</si>
  <si>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</si>
  <si>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</si>
  <si>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</si>
  <si>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</si>
  <si>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</si>
  <si>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</si>
  <si>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</si>
  <si>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</si>
  <si>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</si>
  <si>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</si>
  <si>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</si>
  <si>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</si>
  <si>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</si>
  <si>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</si>
  <si>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</si>
  <si>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</si>
  <si>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</si>
  <si>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</si>
  <si>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</si>
  <si>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</si>
  <si>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</si>
  <si>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</si>
  <si>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</si>
  <si>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</si>
  <si>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</si>
  <si>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</si>
  <si>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</si>
  <si>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</si>
  <si>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</si>
  <si>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</si>
  <si>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</si>
  <si>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</si>
  <si>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</si>
  <si>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</si>
  <si>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</si>
  <si>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</si>
  <si>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</si>
  <si>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</si>
  <si>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</si>
  <si>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</si>
  <si>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</si>
  <si>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</si>
  <si>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</si>
  <si>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</si>
  <si>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</si>
  <si>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</si>
  <si>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</si>
  <si>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</si>
  <si>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</si>
  <si>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</si>
  <si>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</si>
  <si>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</si>
  <si>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</si>
  <si>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</si>
  <si>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</si>
  <si>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</si>
  <si>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</si>
  <si>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</si>
  <si>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</si>
  <si>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</si>
  <si>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</si>
  <si>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</si>
  <si>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</si>
  <si>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</si>
  <si>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</si>
  <si>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</si>
  <si>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</si>
  <si>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</si>
  <si>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</si>
  <si>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</si>
  <si>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</si>
  <si>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</si>
  <si>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</si>
  <si>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</si>
  <si>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</si>
  <si>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</si>
  <si>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</si>
  <si>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</si>
  <si>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</si>
  <si>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</si>
  <si>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</si>
  <si>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</si>
  <si>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</si>
  <si>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</si>
  <si>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</si>
  <si>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</si>
  <si>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</si>
  <si>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</si>
  <si>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</si>
  <si>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</si>
  <si>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</si>
  <si>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</si>
  <si>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</si>
  <si>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</si>
  <si>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</si>
  <si>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</si>
  <si>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</si>
  <si>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</si>
  <si>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</si>
  <si>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</si>
  <si>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</si>
  <si>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</si>
  <si>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</si>
  <si>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</si>
  <si>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</si>
  <si>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</si>
  <si>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</si>
  <si>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</si>
  <si>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</si>
  <si>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</si>
  <si>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</si>
  <si>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</si>
  <si>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</si>
  <si>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</si>
  <si>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</si>
  <si>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</si>
  <si>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</si>
  <si>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</si>
  <si>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</si>
  <si>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</si>
  <si>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</si>
  <si>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</si>
  <si>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</si>
  <si>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</si>
  <si>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</si>
  <si>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</si>
  <si>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</si>
  <si>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</si>
  <si>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</si>
  <si>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</si>
  <si>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</si>
  <si>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</si>
  <si>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</si>
  <si>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</si>
  <si>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</si>
  <si>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</si>
  <si>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</si>
  <si>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</si>
  <si>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</si>
  <si>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</si>
  <si>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</si>
  <si>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</si>
  <si>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</si>
  <si>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</si>
  <si>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</si>
  <si>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</si>
  <si>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</si>
  <si>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</si>
  <si>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</si>
  <si>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</si>
  <si>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</si>
  <si>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</si>
  <si>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</si>
  <si>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</si>
  <si>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</si>
  <si>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</si>
  <si>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</si>
  <si>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</si>
  <si>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</si>
  <si>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</si>
  <si>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</si>
  <si>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</si>
  <si>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</si>
  <si>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</si>
  <si>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</si>
  <si>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</si>
  <si>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</si>
  <si>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</si>
  <si>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</si>
  <si>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</si>
  <si>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</si>
  <si>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</si>
  <si>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</si>
  <si>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</si>
  <si>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</si>
  <si>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</si>
  <si>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</si>
  <si>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</si>
  <si>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</si>
  <si>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</si>
  <si>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</si>
  <si>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</si>
  <si>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</si>
  <si>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</si>
  <si>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</si>
  <si>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</si>
  <si>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</si>
  <si>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</si>
  <si>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</si>
  <si>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</si>
  <si>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</si>
  <si>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</si>
  <si>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</si>
  <si>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</si>
  <si>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</si>
  <si>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</si>
  <si>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</si>
  <si>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</si>
  <si>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</si>
  <si>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</si>
  <si>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</si>
  <si>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</si>
  <si>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</si>
  <si>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</si>
  <si>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</si>
  <si>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</si>
  <si>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</si>
  <si>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</si>
  <si>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</si>
  <si>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</si>
  <si>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</si>
  <si>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</si>
  <si>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</si>
  <si>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</si>
  <si>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</si>
  <si>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</si>
  <si>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</si>
  <si>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</si>
  <si>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</si>
  <si>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</si>
  <si>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</si>
  <si>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</si>
  <si>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</si>
  <si>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</si>
  <si>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</si>
  <si>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</si>
  <si>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</si>
  <si>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</si>
  <si>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</si>
  <si>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</si>
  <si>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</si>
  <si>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</si>
  <si>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</si>
  <si>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</si>
  <si>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</si>
  <si>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</si>
  <si>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</si>
  <si>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</si>
  <si>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</si>
  <si>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</si>
  <si>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</si>
  <si>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</si>
  <si>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</si>
  <si>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</si>
  <si>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</si>
  <si>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</si>
  <si>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</si>
  <si>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</si>
  <si>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</si>
  <si>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</si>
  <si>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</si>
  <si>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</si>
  <si>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</si>
  <si>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</si>
  <si>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</si>
  <si>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</si>
  <si>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</si>
  <si>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</si>
  <si>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</si>
  <si>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</si>
  <si>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</si>
  <si>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</si>
  <si>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</si>
  <si>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</si>
  <si>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</si>
  <si>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</si>
  <si>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</si>
  <si>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</si>
  <si>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</si>
  <si>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</si>
  <si>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</si>
  <si>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</si>
  <si>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</si>
  <si>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</si>
  <si>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</si>
  <si>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</si>
  <si>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</si>
  <si>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</si>
  <si>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</si>
  <si>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</si>
  <si>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</si>
  <si>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</si>
  <si>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</si>
  <si>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</si>
  <si>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</si>
  <si>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</si>
  <si>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</si>
  <si>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</si>
  <si>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</si>
  <si>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</si>
  <si>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</si>
  <si>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</si>
  <si>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</si>
  <si>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</si>
  <si>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</si>
  <si>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</si>
  <si>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</si>
  <si>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</si>
  <si>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</si>
  <si>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</si>
  <si>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</si>
  <si>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</si>
  <si>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</si>
  <si>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</si>
  <si>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</si>
  <si>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</si>
  <si>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</si>
  <si>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</si>
  <si>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</si>
  <si>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</si>
  <si>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</si>
  <si>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</si>
  <si>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</si>
  <si>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</si>
  <si>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</si>
  <si>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</si>
  <si>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</si>
  <si>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</si>
  <si>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</si>
  <si>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</si>
  <si>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</si>
  <si>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</si>
  <si>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</si>
  <si>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</si>
  <si>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</si>
  <si>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</si>
  <si>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</si>
  <si>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</si>
  <si>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</si>
  <si>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</si>
  <si>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</si>
  <si>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</si>
  <si>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</si>
  <si>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</si>
  <si>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</si>
  <si>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</si>
  <si>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</si>
  <si>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</si>
  <si>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</si>
  <si>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</si>
  <si>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</si>
  <si>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</si>
  <si>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</si>
  <si>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</si>
  <si>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</si>
  <si>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</si>
  <si>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</si>
  <si>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</si>
  <si>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</si>
  <si>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</si>
  <si>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</si>
  <si>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</si>
  <si>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</si>
  <si>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</si>
  <si>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</si>
  <si>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</si>
  <si>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</si>
  <si>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</si>
  <si>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</si>
  <si>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</si>
  <si>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</si>
  <si>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</si>
  <si>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</si>
  <si>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</si>
  <si>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</si>
  <si>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</si>
  <si>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</si>
  <si>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</si>
  <si>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</si>
  <si>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</si>
  <si>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</si>
  <si>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</si>
  <si>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</si>
  <si>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</si>
  <si>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</si>
  <si>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</si>
  <si>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</si>
  <si>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</si>
  <si>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</si>
  <si>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</si>
  <si>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</si>
  <si>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</si>
  <si>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</si>
  <si>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</si>
  <si>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</si>
  <si>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</si>
  <si>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</si>
  <si>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</si>
  <si>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</si>
  <si>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</si>
  <si>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</si>
  <si>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</si>
  <si>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</si>
  <si>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</si>
  <si>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</si>
  <si>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</si>
  <si>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</si>
  <si>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</si>
  <si>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</si>
  <si>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</si>
  <si>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</si>
  <si>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</si>
  <si>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</si>
  <si>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</si>
  <si>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</si>
  <si>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</si>
  <si>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</si>
  <si>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</si>
  <si>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</si>
  <si>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</si>
  <si>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</si>
  <si>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</si>
  <si>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</si>
  <si>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</si>
  <si>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</si>
  <si>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</si>
  <si>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</si>
  <si>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</si>
  <si>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</si>
  <si>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</si>
  <si>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</si>
  <si>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</si>
  <si>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</si>
  <si>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</si>
  <si>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</si>
  <si>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</si>
  <si>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</si>
  <si>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</si>
  <si>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</si>
  <si>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</si>
  <si>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</si>
  <si>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</si>
  <si>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</si>
  <si>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</si>
  <si>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</si>
  <si>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</si>
  <si>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</si>
  <si>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</si>
  <si>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</si>
  <si>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</si>
  <si>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</si>
  <si>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</si>
  <si>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</si>
  <si>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</si>
  <si>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</si>
  <si>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</si>
  <si>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</si>
  <si>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</si>
  <si>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</si>
  <si>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</si>
  <si>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</si>
  <si>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</si>
  <si>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</si>
  <si>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</si>
  <si>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</si>
  <si>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</si>
  <si>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</si>
  <si>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</si>
  <si>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</si>
  <si>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</si>
  <si>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</si>
  <si>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</si>
  <si>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</si>
  <si>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</si>
  <si>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</si>
  <si>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</si>
  <si>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</si>
  <si>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</si>
  <si>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</si>
  <si>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</si>
  <si>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</si>
  <si>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</si>
  <si>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</si>
  <si>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</si>
  <si>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</si>
  <si>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</si>
  <si>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</si>
  <si>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</si>
  <si>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</si>
  <si>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</si>
  <si>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</si>
  <si>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</si>
  <si>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</si>
  <si>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</si>
  <si>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</si>
  <si>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</si>
  <si>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</si>
  <si>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</si>
  <si>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</si>
  <si>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</si>
  <si>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</si>
  <si>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</si>
  <si>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</si>
  <si>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</si>
  <si>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</si>
  <si>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</si>
  <si>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</si>
  <si>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</si>
  <si>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</si>
  <si>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</si>
  <si>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</si>
  <si>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</si>
  <si>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</si>
  <si>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</si>
  <si>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</si>
  <si>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</si>
  <si>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</si>
  <si>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</si>
  <si>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</si>
  <si>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</si>
  <si>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</si>
  <si>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</si>
  <si>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</si>
  <si>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</si>
  <si>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</si>
  <si>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</si>
  <si>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</si>
  <si>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</si>
  <si>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</si>
  <si>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</si>
  <si>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</si>
  <si>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</si>
  <si>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</si>
  <si>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</si>
  <si>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</si>
  <si>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</si>
  <si>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</si>
  <si>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</si>
  <si>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</si>
  <si>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</si>
  <si>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</si>
  <si>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</si>
  <si>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</si>
  <si>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</si>
  <si>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</si>
  <si>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</si>
  <si>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</si>
  <si>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</si>
  <si>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</si>
  <si>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</si>
  <si>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</si>
  <si>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</si>
  <si>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</si>
  <si>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</si>
  <si>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</si>
  <si>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</si>
  <si>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</si>
  <si>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</si>
  <si>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</si>
  <si>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</si>
  <si>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</si>
  <si>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</si>
  <si>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</si>
  <si>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</si>
  <si>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</si>
  <si>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</si>
  <si>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</si>
  <si>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</si>
  <si>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</si>
  <si>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</si>
  <si>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</si>
  <si>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</si>
  <si>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</si>
  <si>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</si>
  <si>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</si>
  <si>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</si>
  <si>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</si>
  <si>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</si>
  <si>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</si>
  <si>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</si>
  <si>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</si>
  <si>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</si>
  <si>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</si>
  <si>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</si>
  <si>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</si>
  <si>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</si>
  <si>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</si>
  <si>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</si>
  <si>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</si>
  <si>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</si>
  <si>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</si>
  <si>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</si>
  <si>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</si>
  <si>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</si>
  <si>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</si>
  <si>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</si>
  <si>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</si>
  <si>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</si>
  <si>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</si>
  <si>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</si>
  <si>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</si>
  <si>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</si>
  <si>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</si>
  <si>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</si>
  <si>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</si>
  <si>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</si>
  <si>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</si>
  <si>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</si>
  <si>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</si>
  <si>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</si>
  <si>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</si>
  <si>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</si>
  <si>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</si>
  <si>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</si>
  <si>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</si>
  <si>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</si>
  <si>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</si>
  <si>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</si>
  <si>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</si>
  <si>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</si>
  <si>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</si>
  <si>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</si>
  <si>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</si>
  <si>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</si>
  <si>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</si>
  <si>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</si>
  <si>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</si>
  <si>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</si>
  <si>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</si>
  <si>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</si>
  <si>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</si>
  <si>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</si>
  <si>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</si>
  <si>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</si>
  <si>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</si>
  <si>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</si>
  <si>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</si>
  <si>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</si>
  <si>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</si>
  <si>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</si>
  <si>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</si>
  <si>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</si>
  <si>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</si>
  <si>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</si>
  <si>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</si>
  <si>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</si>
  <si>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</si>
  <si>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</si>
  <si>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</si>
  <si>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</si>
  <si>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</si>
  <si>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</si>
  <si>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</si>
  <si>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</si>
  <si>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</si>
  <si>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</si>
  <si>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</si>
  <si>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</si>
  <si>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</si>
  <si>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</si>
  <si>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</si>
  <si>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</si>
  <si>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</si>
  <si>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</si>
  <si>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</si>
  <si>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</si>
  <si>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</si>
  <si>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</si>
  <si>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</si>
  <si>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</si>
  <si>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</si>
  <si>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</si>
  <si>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</si>
  <si>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</si>
  <si>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</si>
  <si>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</si>
  <si>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</si>
  <si>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</si>
  <si>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</si>
  <si>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</si>
  <si>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</si>
  <si>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</si>
  <si>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</si>
  <si>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</si>
  <si>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</si>
  <si>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</si>
  <si>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</si>
  <si>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</si>
  <si>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</si>
  <si>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</si>
  <si>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</si>
  <si>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</si>
  <si>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</si>
  <si>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</si>
  <si>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</si>
  <si>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</si>
  <si>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</si>
  <si>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</si>
  <si>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</si>
  <si>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</si>
  <si>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</si>
  <si>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</si>
  <si>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</si>
  <si>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</si>
  <si>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</si>
  <si>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</si>
  <si>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</si>
  <si>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</si>
  <si>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</si>
  <si>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</si>
  <si>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</si>
  <si>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</si>
  <si>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</si>
  <si>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</si>
  <si>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</si>
  <si>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</si>
  <si>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</si>
  <si>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</si>
  <si>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</si>
  <si>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</si>
  <si>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</si>
  <si>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</si>
  <si>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</si>
  <si>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</si>
  <si>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</si>
  <si>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</si>
  <si>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</si>
  <si>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</si>
  <si>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</si>
  <si>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</si>
  <si>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</si>
  <si>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</si>
  <si>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</si>
  <si>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</si>
  <si>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</si>
  <si>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</si>
  <si>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</si>
  <si>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</si>
  <si>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</si>
  <si>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</si>
  <si>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</si>
  <si>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</si>
  <si>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</si>
  <si>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</si>
  <si>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</si>
  <si>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</si>
  <si>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</si>
  <si>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</si>
  <si>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</si>
  <si>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</si>
  <si>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</si>
  <si>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</si>
  <si>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</si>
  <si>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</si>
  <si>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</si>
  <si>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</si>
  <si>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</si>
  <si>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</si>
  <si>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</si>
  <si>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</si>
  <si>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</si>
  <si>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</si>
  <si>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</si>
  <si>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</si>
  <si>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</si>
  <si>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</si>
  <si>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</si>
  <si>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</si>
  <si>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</si>
  <si>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</si>
  <si>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</si>
  <si>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</si>
  <si>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</si>
  <si>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</si>
  <si>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</si>
  <si>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</si>
  <si>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</si>
  <si>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</si>
  <si>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</si>
  <si>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</si>
  <si>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</si>
  <si>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</si>
  <si>
    <t>Marvin Charuc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</si>
</sst>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245208</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245208</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245208</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245208</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245208</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245208</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245208</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245208</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245208</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245208</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245208</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245208</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29</xdr:row>
      <xdr:rowOff>3048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13</xdr:col>
      <xdr:colOff>1016</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7109375" style="1" customWidth="1"/>
    <col min="5" max="5" width="12.7109375" style="1" customWidth="1"/>
    <col min="6" max="10" width="10.7109375" style="1" customWidth="1"/>
    <col min="11" max="15" width="0" style="1" hidden="1" customWidth="1"/>
    <col min="16" max="16384" width="10.71093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203</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1" zoomScaleNormal="100" workbookViewId="0">
      <selection activeCell="L8" sqref="L8"/>
    </sheetView>
  </sheetViews>
  <sheetFormatPr baseColWidth="10" defaultColWidth="0" defaultRowHeight="15" zeroHeight="1" x14ac:dyDescent="0.25"/>
  <cols>
    <col min="1" max="2" width="10.7109375" style="2" hidden="1" customWidth="1"/>
    <col min="3" max="3" width="2.140625" style="1" hidden="1" customWidth="1"/>
    <col min="4" max="4" width="2.140625" style="1" customWidth="1"/>
    <col min="5" max="5" width="6.7109375" style="1" customWidth="1"/>
    <col min="6" max="6" width="11.42578125" style="1" customWidth="1"/>
    <col min="7" max="7" width="6.7109375" style="1" customWidth="1"/>
    <col min="8" max="8" width="4" style="1" bestFit="1" customWidth="1"/>
    <col min="9" max="9" width="15.42578125" style="1" customWidth="1"/>
    <col min="10" max="10" width="3.7109375" style="1" customWidth="1"/>
    <col min="11" max="12" width="5.28515625" style="1" customWidth="1"/>
    <col min="13" max="13" width="3.71093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7109375" style="212" hidden="1" customWidth="1"/>
    <col min="49" max="49" width="12.7109375" style="212" hidden="1" customWidth="1"/>
    <col min="50" max="86" width="10.7109375" style="212" hidden="1" customWidth="1"/>
    <col min="87" max="16384" width="10.7109375" style="487" hidden="1"/>
  </cols>
  <sheetData>
    <row r="1" spans="1:170 5689:5689 8944:8944 13447:13447" ht="24" customHeight="1" x14ac:dyDescent="0.25">
      <c r="A1" s="103"/>
      <c r="B1" s="103"/>
      <c r="C1" s="103"/>
      <c r="D1" s="103"/>
      <c r="E1" s="117" t="s">
        <v>123</v>
      </c>
      <c r="F1" s="87"/>
      <c r="G1" s="565" t="s">
        <v>86</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19.899999999999999"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75</v>
      </c>
      <c r="H3" s="113" t="s">
        <v>78</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77</v>
      </c>
      <c r="B4" s="413" t="s">
        <v>0</v>
      </c>
      <c r="C4" s="414">
        <f>COUNTIF(Equipos!$C$2:$C$25,EUROCOPA!B4)</f>
        <v>4</v>
      </c>
      <c r="D4" s="255"/>
      <c r="E4" s="522" t="s">
        <v>0</v>
      </c>
      <c r="F4" s="42">
        <f>Horarios!A4</f>
        <v>44358.875</v>
      </c>
      <c r="G4" s="43">
        <f>Horarios!A4+VLOOKUP($G$2,Horarios!$K$4:$O$27,4,0)*VLOOKUP($G$2,Horarios!$K$4:$O$27,5,0)</f>
        <v>44358.875</v>
      </c>
      <c r="H4" s="42" t="s">
        <v>72</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168</v>
      </c>
      <c r="BO4" s="516"/>
      <c r="BP4" s="516"/>
      <c r="BQ4" s="516"/>
      <c r="BR4" s="516"/>
      <c r="BS4" s="516"/>
      <c r="CI4" s="487" t="s">
        <v>65</v>
      </c>
      <c r="CK4" s="487" t="s">
        <v>66</v>
      </c>
      <c r="CL4" s="487">
        <f t="shared" ref="CL4:DG4" ca="1" si="0">SUM(CL6:CL9)</f>
        <v>0</v>
      </c>
      <c r="CM4" s="487">
        <f t="shared" ca="1" si="0"/>
        <v>0</v>
      </c>
      <c r="CN4" s="487">
        <f t="shared" ca="1" si="0"/>
        <v>0</v>
      </c>
      <c r="CO4" s="487">
        <f t="shared" ca="1" si="0"/>
        <v>2</v>
      </c>
      <c r="CP4" s="487">
        <f t="shared" ca="1" si="0"/>
        <v>0</v>
      </c>
      <c r="CQ4" s="487">
        <f t="shared" ca="1" si="0"/>
        <v>2</v>
      </c>
      <c r="CR4" s="487">
        <f t="shared" ca="1" si="0"/>
        <v>2</v>
      </c>
      <c r="CS4" s="487">
        <f t="shared" ca="1" si="0"/>
        <v>4</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72</v>
      </c>
      <c r="I5" s="23" t="str">
        <f ca="1">A7</f>
        <v>Gales</v>
      </c>
      <c r="J5" s="24"/>
      <c r="K5" s="25">
        <v>0</v>
      </c>
      <c r="L5" s="25">
        <v>1</v>
      </c>
      <c r="M5" s="26"/>
      <c r="N5" s="49" t="str">
        <f ca="1">A8</f>
        <v>Suiza</v>
      </c>
      <c r="O5" s="111">
        <f t="shared" ref="O5:O9" si="1">IF(NOT(OR(ISBLANK(K5),ISBLANK(L5))),1,0)</f>
        <v>1</v>
      </c>
      <c r="P5" s="107"/>
      <c r="Q5" s="145" t="s">
        <v>18</v>
      </c>
      <c r="R5" s="146" t="s">
        <v>120</v>
      </c>
      <c r="S5" s="147" t="s">
        <v>79</v>
      </c>
      <c r="T5" s="147" t="s">
        <v>6</v>
      </c>
      <c r="U5" s="147" t="s">
        <v>7</v>
      </c>
      <c r="V5" s="147" t="s">
        <v>3</v>
      </c>
      <c r="W5" s="147" t="s">
        <v>8</v>
      </c>
      <c r="X5" s="147" t="s">
        <v>9</v>
      </c>
      <c r="Y5" s="147" t="s">
        <v>10</v>
      </c>
      <c r="Z5" s="148" t="s">
        <v>118</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863</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826</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871</v>
      </c>
      <c r="FK5" s="493" t="s">
        <v>32</v>
      </c>
      <c r="FL5" s="489" t="s">
        <v>872</v>
      </c>
      <c r="FM5" s="493" t="s">
        <v>32</v>
      </c>
      <c r="FN5" s="489" t="s">
        <v>873</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73</v>
      </c>
      <c r="I6" s="23" t="str">
        <f ca="1">A5</f>
        <v>Turquia</v>
      </c>
      <c r="J6" s="24"/>
      <c r="K6" s="25">
        <v>1</v>
      </c>
      <c r="L6" s="25">
        <v>2</v>
      </c>
      <c r="M6" s="26"/>
      <c r="N6" s="49" t="str">
        <f ca="1">A7</f>
        <v>Gales</v>
      </c>
      <c r="O6" s="111">
        <f t="shared" si="1"/>
        <v>1</v>
      </c>
      <c r="P6" s="107"/>
      <c r="Q6" s="132">
        <v>1</v>
      </c>
      <c r="R6" s="133" t="str">
        <f ca="1">VLOOKUP(Q6,$AG$6:$AI$9,3,0)</f>
        <v>Italia</v>
      </c>
      <c r="S6" s="134">
        <f ca="1">VLOOKUP(R6,$AI$6:$AR$9,2,FALSE)</f>
        <v>7</v>
      </c>
      <c r="T6" s="134">
        <f ca="1">VLOOKUP($R6,$AI$6:$AR$9,3,FALSE)</f>
        <v>3</v>
      </c>
      <c r="U6" s="134">
        <f ca="1">VLOOKUP($R6,$AI$6:$AR$9,4,FALSE)</f>
        <v>2</v>
      </c>
      <c r="V6" s="134">
        <f ca="1">VLOOKUP($R6,$AI$6:$AR$9,5,FALSE)</f>
        <v>1</v>
      </c>
      <c r="W6" s="134">
        <f ca="1">VLOOKUP($R6,$AI$6:$AR$9,6,FALSE)</f>
        <v>0</v>
      </c>
      <c r="X6" s="134">
        <f ca="1">VLOOKUP($R6,$AI$6:$AR$9,7,FALSE)</f>
        <v>5</v>
      </c>
      <c r="Y6" s="134">
        <f ca="1">VLOOKUP($R6,$AI$6:$AR$9,8,FALSE)</f>
        <v>2</v>
      </c>
      <c r="Z6" s="135">
        <f ca="1">VLOOKUP($R6,$AI$6:$AR$9,9,FALSE)</f>
        <v>3</v>
      </c>
      <c r="AA6" s="96">
        <f ca="1">IF(SUM($AK$6:$AK$9)=12,MIN(ABS(BY5-BY6),ABS(BY6-BY7)),100)</f>
        <v>138875031000.02002</v>
      </c>
      <c r="AB6" s="123" t="str">
        <f ca="1">IF(AND(AA6&gt;=0,AA6&lt;90),VLOOKUP(Q6,$BU$6:$BV$9,2,0),"")</f>
        <v/>
      </c>
      <c r="AC6" s="95"/>
      <c r="AD6" s="96"/>
      <c r="AE6" s="476"/>
      <c r="AF6" s="488">
        <f ca="1">VLOOKUP($R6,$AI$6:$AR$9,10,FALSE)</f>
        <v>972906232699.97998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3</v>
      </c>
      <c r="AP6" s="487">
        <f t="array" aca="1" ref="AP6" ca="1">SUMIFS($K$4:$K$49,$N$4:$N$49,AI6,$K$4:$K$49,"&lt;&gt;",$L$4:$L$49,"&lt;&gt;")+SUMIFS($L$4:$L$49,$I$4:$I$49,AI6,$K$4:$K$49,"&lt;&gt;",$L$4:$L$49,"&lt;&gt;")</f>
        <v>6</v>
      </c>
      <c r="AQ6" s="487">
        <f ca="1">AO6-AP6</f>
        <v>-3</v>
      </c>
      <c r="AR6" s="487">
        <f ca="1">IF(AK6=0,-($AW$14*VLOOKUP(AI6,Tabla3[[NombreEquipo]:[Rank]],3,FALSE)),AJ6*$AW$4+BA6+AQ6*$AW$11+AO6*$AW$12+AL6*$AW$13-($AW$14*VLOOKUP(AI6,Tabla3[[NombreEquipo]:[Rank]],3,FALSE)/100))</f>
        <v>781171499.99000001</v>
      </c>
      <c r="AS6" s="487">
        <f ca="1">AH6</f>
        <v>4</v>
      </c>
      <c r="AT6" s="487"/>
      <c r="AU6" s="487">
        <f ca="1">IFERROR(AR6-VLOOKUP(AI6,$AB$6:$AC$9,2,0),AR6)</f>
        <v>781171499.99000001</v>
      </c>
      <c r="AV6" s="489" t="s">
        <v>864</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1</v>
      </c>
      <c r="BF6" s="515">
        <f t="array" aca="1" ref="BF6" ca="1">SUMIFS($K$4:$K$9,$I$4:$I$9,$AY6,$K$4:$K$9,"&lt;&gt;",$L$4:$L$9,"&lt;&gt;",$N$4:$N$9,BF5)+SUMIFS($L$4:$L$9,$I$4:$I$9,BF5,$K$4:$K$9,"&lt;&gt;",$L$4:$L$9,"&lt;&gt;",$N$4:$N$9,$AY6)</f>
        <v>1</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-1</v>
      </c>
      <c r="BL6" s="515">
        <f ca="1">BF6-BD8</f>
        <v>-1</v>
      </c>
      <c r="BM6" s="515">
        <f ca="1">BG6-BD9</f>
        <v>-1</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781171499.99000001</v>
      </c>
      <c r="BX6" s="212" t="str">
        <f ca="1">VLOOKUP(Q6,$AH$6:$AI$9,2,0)</f>
        <v>Italia</v>
      </c>
      <c r="BY6" s="212">
        <f ca="1">VLOOKUP($BX6,$AI$6:$AR$9,10,FALSE)</f>
        <v>972906232699.97998</v>
      </c>
      <c r="CA6" s="212">
        <v>1</v>
      </c>
      <c r="CB6" s="212" t="str">
        <f ca="1">VLOOKUP(CA6,$AH$6:$AI$9,2,0)</f>
        <v>Italia</v>
      </c>
      <c r="CC6" s="212">
        <f ca="1">VLOOKUP(CB6,$AI$6:$AR$9,2,FALSE)</f>
        <v>7</v>
      </c>
      <c r="CD6" s="497">
        <f ca="1">IF(SUM($AK$6:$AK$9)=12,MIN(ABS(BY5-BY6),ABS(BY6-BY7)),100)</f>
        <v>138875031000.02002</v>
      </c>
      <c r="CE6" s="212">
        <f ca="1">VLOOKUP($CB6,$AI$6:$AR$9,9,FALSE)</f>
        <v>3</v>
      </c>
      <c r="CF6" s="212">
        <f ca="1">VLOOKUP($CB6,$AI$6:$AR$9,7,FALSE)</f>
        <v>5</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73</v>
      </c>
      <c r="I7" s="23" t="str">
        <f ca="1">A6</f>
        <v>Italia</v>
      </c>
      <c r="J7" s="24"/>
      <c r="K7" s="25">
        <v>2</v>
      </c>
      <c r="L7" s="25">
        <v>0</v>
      </c>
      <c r="M7" s="27"/>
      <c r="N7" s="49" t="str">
        <f ca="1">A8</f>
        <v>Suiza</v>
      </c>
      <c r="O7" s="111">
        <f t="shared" si="1"/>
        <v>1</v>
      </c>
      <c r="P7" s="107"/>
      <c r="Q7" s="136">
        <v>2</v>
      </c>
      <c r="R7" s="5" t="str">
        <f ca="1">VLOOKUP(Q7,$AG$6:$AI$9,3,0)</f>
        <v>Suiza</v>
      </c>
      <c r="S7" s="4">
        <f ca="1">VLOOKUP(R7,$AI$6:$AR$9,2,FALSE)</f>
        <v>6</v>
      </c>
      <c r="T7" s="4">
        <f ca="1">VLOOKUP($R7,$AI$6:$AR$9,3,FALSE)</f>
        <v>3</v>
      </c>
      <c r="U7" s="4">
        <f ca="1">VLOOKUP($R7,$AI$6:$AR$9,4,FALSE)</f>
        <v>2</v>
      </c>
      <c r="V7" s="4">
        <f ca="1">VLOOKUP($R7,$AI$6:$AR$9,5,FALSE)</f>
        <v>0</v>
      </c>
      <c r="W7" s="4">
        <f ca="1">VLOOKUP($R7,$AI$6:$AR$9,6,FALSE)</f>
        <v>1</v>
      </c>
      <c r="X7" s="4">
        <f ca="1">VLOOKUP($R7,$AI$6:$AR$9,7,FALSE)</f>
        <v>3</v>
      </c>
      <c r="Y7" s="4">
        <f ca="1">VLOOKUP($R7,$AI$6:$AR$9,8,FALSE)</f>
        <v>3</v>
      </c>
      <c r="Z7" s="137">
        <f ca="1">VLOOKUP($R7,$AI$6:$AR$9,9,FALSE)</f>
        <v>0</v>
      </c>
      <c r="AA7" s="96">
        <f ca="1">IF(SUM($AK$6:$AK$9)=12,MIN(ABS(BY6-BY7),ABS(BY7-BY8)),100)</f>
        <v>138875031000.02002</v>
      </c>
      <c r="AB7" s="123" t="str">
        <f ca="1">IF(AND(AA7&gt;=0,AA7&lt;90),VLOOKUP(Q7,$BU$6:$BV$9,2,0),"")</f>
        <v/>
      </c>
      <c r="AC7" s="97"/>
      <c r="AD7" s="98"/>
      <c r="AE7" s="477"/>
      <c r="AF7" s="488">
        <f ca="1">VLOOKUP($R7,$AI$6:$AR$9,10,FALSE)</f>
        <v>834031201699.95996</v>
      </c>
      <c r="AG7" s="487">
        <f ca="1">RANK(AU7,$AU$6:$AU$9)</f>
        <v>1</v>
      </c>
      <c r="AH7" s="487">
        <f ca="1">RANK(AR7,$AR$6:$AR$9)</f>
        <v>1</v>
      </c>
      <c r="AI7" s="212" t="str">
        <f ca="1">A6</f>
        <v>Italia</v>
      </c>
      <c r="AJ7" s="487">
        <f ca="1">AL7*3+AM7*1+AN7*0</f>
        <v>7</v>
      </c>
      <c r="AK7" s="487">
        <f ca="1">COUNTIFS($I$4:$I$49,AI7,$K$4:$K$49,"&lt;&gt;",$L$4:$L$49,"&lt;&gt;")+COUNTIFS($N$4:$N$49,AI7,$L$4:$L$49,"&lt;&gt;",$K$4:$K$49,"&lt;&gt;")</f>
        <v>3</v>
      </c>
      <c r="AL7" s="487">
        <f t="array" aca="1" ref="AL7" ca="1">SUM(($I$4:$I$49=AI7)*($K$4:$K$49&lt;&gt;"")*($L$4:$L$49&lt;&gt;"")*($K$4:$K$49&gt;$L$4:$L$49),($N$4:$N$49=AI7)*($K$4:$K$49&lt;&gt;"")*($L$4:$L$49&lt;&gt;"")*($K$4:$K$49&lt;$L$4:$L$49))</f>
        <v>2</v>
      </c>
      <c r="AM7" s="487">
        <f t="array" aca="1" ref="AM7" ca="1">SUM(($I$4:$I$49=AI7)*($K$4:$K$49&lt;&gt;"")*($L$4:$L$49&lt;&gt;"")*($K$4:$K$49=$L$4:$L$49),($N$4:$N$49=AI7)*($K$4:$K$49&lt;&gt;"")*($L$4:$L$49&lt;&gt;"")*($K$4:$K$49=$L$4:$L$49))</f>
        <v>1</v>
      </c>
      <c r="AN7" s="487">
        <f t="array" aca="1" ref="AN7" ca="1">SUM(($I$4:$I$49=AI7)*($L$4:$L$49&lt;&gt;"")*($K$4:$K$49&lt;&gt;"")*($K$4:$K$49&lt;$L$4:$L$49),($K$4:$K$49&lt;&gt;"")*($N$4:$N$49=AI7)*($L$4:$L$49&lt;&gt;"")*($K$4:$K$49&gt;$L$4:$L$49))</f>
        <v>0</v>
      </c>
      <c r="AO7" s="487">
        <f t="array" aca="1" ref="AO7" ca="1">SUMIFS($K$4:$K$49,$I$4:$I$49,AI7,$K$4:$K$49,"&lt;&gt;",$L$4:$L$49,"&lt;&gt;")+SUMIFS($L$4:$L$49,$N$4:$N$49,AI7,$K$4:$K$49,"&lt;&gt;",$L$4:$L$49,"&lt;&gt;")</f>
        <v>5</v>
      </c>
      <c r="AP7" s="487">
        <f t="array" aca="1" ref="AP7" ca="1">SUMIFS($K$4:$K$49,$N$4:$N$49,AI7,$K$4:$K$49,"&lt;&gt;",$L$4:$L$49,"&lt;&gt;")+SUMIFS($L$4:$L$49,$I$4:$I$49,AI7,$K$4:$K$49,"&lt;&gt;",$L$4:$L$49,"&lt;&gt;")</f>
        <v>2</v>
      </c>
      <c r="AQ7" s="487">
        <f ca="1">AO7-AP7</f>
        <v>3</v>
      </c>
      <c r="AR7" s="498">
        <f ca="1">IF(AK7=0,-($AW$14*VLOOKUP(AI7,Tabla3[[NombreEquipo]:[Rank]],3,FALSE)),AJ7*$AW$4+BA7+AQ7*$AW$11+AO7*$AW$12+AL7*$AW$13-($AW$14*VLOOKUP(AI7,Tabla3[[NombreEquipo]:[Rank]],3,FALSE)/100))</f>
        <v>972906232699.97998</v>
      </c>
      <c r="AS7" s="487">
        <f ca="1">AH7</f>
        <v>1</v>
      </c>
      <c r="AT7" s="487"/>
      <c r="AU7" s="487">
        <f ca="1">IFERROR(AR7-VLOOKUP(AI7,$AB$6:$AC$9,2,0),AR7)</f>
        <v>972906232699.97998</v>
      </c>
      <c r="AV7" s="489" t="s">
        <v>865</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1</v>
      </c>
      <c r="BG7" s="515">
        <f t="array" aca="1" ref="BG7" ca="1">SUMIFS($K$4:$K$9,$I$4:$I$9,$AY7,$K$4:$K$9,"&lt;&gt;",$L$4:$L$9,"&lt;&gt;",$N$4:$N$9,BG5)+SUMIFS($L$4:$L$9,$I$4:$I$9,BG5,$K$4:$K$9,"&lt;&gt;",$L$4:$L$9,"&lt;&gt;",$N$4:$N$9,$AY7)</f>
        <v>2</v>
      </c>
      <c r="BH7" s="515">
        <f ca="1">RANK(BI7,BI6:BI9,1)</f>
        <v>1</v>
      </c>
      <c r="BI7" s="515">
        <f ca="1">SUM(IF(AND(AJ7=AJ8),BL7,0),IF(AND(AJ7=AJ9),BM7,0),IF(AND(AJ7=AJ6),BJ7,0))</f>
        <v>0</v>
      </c>
      <c r="BJ7" s="515">
        <f ca="1">BD7-BE6</f>
        <v>1</v>
      </c>
      <c r="BK7" s="515">
        <v>0</v>
      </c>
      <c r="BL7" s="515">
        <f ca="1">BF7-BE8</f>
        <v>0</v>
      </c>
      <c r="BM7" s="515">
        <f ca="1">BG7-BE9</f>
        <v>2</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1</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972906232699.97998</v>
      </c>
      <c r="BX7" s="212" t="str">
        <f ca="1">VLOOKUP(Q7,$AH$6:$AI$9,2,0)</f>
        <v>Suiza</v>
      </c>
      <c r="BY7" s="212">
        <f ca="1">VLOOKUP($BX7,$AI$6:$AR$9,10,FALSE)</f>
        <v>834031201699.95996</v>
      </c>
      <c r="CA7" s="212">
        <v>2</v>
      </c>
      <c r="CB7" s="212" t="str">
        <f ca="1">VLOOKUP(CA7,$AH$6:$AI$9,2,0)</f>
        <v>Suiza</v>
      </c>
      <c r="CC7" s="212">
        <f ca="1">VLOOKUP(CB7,$AI$6:$AR$9,2,FALSE)</f>
        <v>6</v>
      </c>
      <c r="CD7" s="497">
        <f ca="1">IF(SUM($AK$6:$AK$9)=12,MIN(ABS(BY6-BY7),ABS(BY7-BY8)),100)</f>
        <v>138875031000.02002</v>
      </c>
      <c r="CE7" s="212">
        <f ca="1">VLOOKUP($CB7,$AI$6:$AR$9,9,FALSE)</f>
        <v>0</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1</v>
      </c>
      <c r="CS7" s="487">
        <f t="array" aca="1" ref="CS7" ca="1">IF(AND($CC$7&lt;&gt;$CC$6,$CC$7&lt;&gt;$CC$8),1,0)</f>
        <v>1</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74</v>
      </c>
      <c r="I8" s="23" t="str">
        <f ca="1">A6</f>
        <v>Italia</v>
      </c>
      <c r="J8" s="24"/>
      <c r="K8" s="25">
        <v>1</v>
      </c>
      <c r="L8" s="25">
        <v>1</v>
      </c>
      <c r="M8" s="26"/>
      <c r="N8" s="49" t="str">
        <f ca="1">A7</f>
        <v>Gales</v>
      </c>
      <c r="O8" s="111">
        <f t="shared" si="1"/>
        <v>1</v>
      </c>
      <c r="P8" s="107"/>
      <c r="Q8" s="136">
        <v>3</v>
      </c>
      <c r="R8" s="5" t="str">
        <f ca="1">VLOOKUP(Q8,$AG$6:$AI$9,3,0)</f>
        <v>Gales</v>
      </c>
      <c r="S8" s="4">
        <f ca="1">VLOOKUP(R8,$AI$6:$AR$9,2,FALSE)</f>
        <v>4</v>
      </c>
      <c r="T8" s="4">
        <f ca="1">VLOOKUP($R8,$AI$6:$AR$9,3,FALSE)</f>
        <v>3</v>
      </c>
      <c r="U8" s="4">
        <f ca="1">VLOOKUP($R8,$AI$6:$AR$9,4,FALSE)</f>
        <v>1</v>
      </c>
      <c r="V8" s="4">
        <f ca="1">VLOOKUP($R8,$AI$6:$AR$9,5,FALSE)</f>
        <v>1</v>
      </c>
      <c r="W8" s="4">
        <f ca="1">VLOOKUP($R8,$AI$6:$AR$9,6,FALSE)</f>
        <v>1</v>
      </c>
      <c r="X8" s="4">
        <f ca="1">VLOOKUP($R8,$AI$6:$AR$9,7,FALSE)</f>
        <v>3</v>
      </c>
      <c r="Y8" s="4">
        <f ca="1">VLOOKUP($R8,$AI$6:$AR$9,8,FALSE)</f>
        <v>3</v>
      </c>
      <c r="Z8" s="137">
        <f ca="1">VLOOKUP($R8,$AI$6:$AR$9,9,FALSE)</f>
        <v>0</v>
      </c>
      <c r="AA8" s="96">
        <f ca="1">IF(SUM($AK$6:$AK$9)=12,MIN(ABS(BY7-BY8),ABS(BY8-BY9)),100)</f>
        <v>277750000099.98999</v>
      </c>
      <c r="AB8" s="123" t="str">
        <f ca="1">IF(AND(AA8&gt;=0,AA8&lt;90),VLOOKUP(Q8,$BU$6:$BV$9,2,0),"")</f>
        <v/>
      </c>
      <c r="AC8" s="97"/>
      <c r="AD8" s="98"/>
      <c r="AE8" s="477"/>
      <c r="AF8" s="488">
        <f ca="1">VLOOKUP($R8,$AI$6:$AR$9,10,FALSE)</f>
        <v>556281201599.96997</v>
      </c>
      <c r="AG8" s="487">
        <f ca="1">RANK(AU8,$AU$6:$AU$9)</f>
        <v>3</v>
      </c>
      <c r="AH8" s="487">
        <f ca="1">RANK(AR8,$AR$6:$AR$9)</f>
        <v>3</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3</v>
      </c>
      <c r="AQ8" s="487">
        <f ca="1">AO8-AP8</f>
        <v>0</v>
      </c>
      <c r="AR8" s="487">
        <f ca="1">IF(AK8=0,-($AW$14*VLOOKUP(AI8,Tabla3[[NombreEquipo]:[Rank]],3,FALSE)),AJ8*$AW$4+BA8+AQ8*$AW$11+AO8*$AW$12+AL8*$AW$13-($AW$14*VLOOKUP(AI8,Tabla3[[NombreEquipo]:[Rank]],3,FALSE)/100))</f>
        <v>556281201599.96997</v>
      </c>
      <c r="AS8" s="487">
        <f ca="1">AH8</f>
        <v>3</v>
      </c>
      <c r="AT8" s="487"/>
      <c r="AU8" s="487">
        <f ca="1">IFERROR(AR8-VLOOKUP(AI8,$AB$6:$AC$9,2,0),AR8)</f>
        <v>556281201599.96997</v>
      </c>
      <c r="AV8" s="489" t="s">
        <v>874</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2</v>
      </c>
      <c r="BE8" s="515">
        <f t="array" aca="1" ref="BE8" ca="1">SUMIFS($K$4:$K$9,$I$4:$I$9,$AY8,$K$4:$K$9,"&lt;&gt;",$L$4:$L$9,"&lt;&gt;",$N$4:$N$9,BE5)+SUMIFS($L$4:$L$9,$I$4:$I$9,BE5,$K$4:$K$9,"&lt;&gt;",$L$4:$L$9,"&lt;&gt;",$N$4:$N$9,$AY8)</f>
        <v>1</v>
      </c>
      <c r="BF8" s="515">
        <v>0</v>
      </c>
      <c r="BG8" s="515">
        <f t="array" aca="1" ref="BG8" ca="1">SUMIFS($K$4:$K$9,$I$4:$I$9,$AY8,$K$4:$K$9,"&lt;&gt;",$L$4:$L$9,"&lt;&gt;",$N$4:$N$9,BG5)+SUMIFS($L$4:$L$9,$I$4:$I$9,BG5,$K$4:$K$9,"&lt;&gt;",$L$4:$L$9,"&lt;&gt;",$N$4:$N$9,$AY8)</f>
        <v>0</v>
      </c>
      <c r="BH8" s="515">
        <f ca="1">RANK(BI8,BI6:BI9,1)</f>
        <v>1</v>
      </c>
      <c r="BI8" s="515">
        <f ca="1">SUM(IF(AND(AJ8=AJ9),BM8,0),IF(AND(AJ8=AJ6),BJ8,0),IF(AND(AJ8=AJ7),BK8,0))</f>
        <v>0</v>
      </c>
      <c r="BJ8" s="515">
        <f ca="1">BD8-BF6</f>
        <v>1</v>
      </c>
      <c r="BK8" s="515">
        <f ca="1">BE8-BF7</f>
        <v>0</v>
      </c>
      <c r="BL8" s="515">
        <v>0</v>
      </c>
      <c r="BM8" s="515">
        <f ca="1">BG8-BF9</f>
        <v>-1</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1</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3</v>
      </c>
      <c r="BV8" s="212" t="str">
        <f ca="1">A7</f>
        <v>Gales</v>
      </c>
      <c r="BW8" s="212">
        <f ca="1">IF(AK8=0,-($AW$14*VLOOKUP(AI8,Tabla3[[NombreEquipo]:[Rank]],3,FALSE)),AJ8*$AW$4+BA8+AQ8*$AW$11+AO8*$AW$12+AL8*$AW$13-($AW$14*VLOOKUP(AI8,Tabla3[[NombreEquipo]:[Rank]],3,FALSE)/100))</f>
        <v>556281201599.96997</v>
      </c>
      <c r="BX8" s="212" t="str">
        <f ca="1">VLOOKUP(Q8,$AH$6:$AI$9,2,0)</f>
        <v>Gales</v>
      </c>
      <c r="BY8" s="212">
        <f ca="1">VLOOKUP($BX8,$AI$6:$AR$9,10,FALSE)</f>
        <v>556281201599.96997</v>
      </c>
      <c r="CA8" s="212">
        <v>3</v>
      </c>
      <c r="CB8" s="212" t="str">
        <f ca="1">VLOOKUP(CA8,$AH$6:$AI$9,2,0)</f>
        <v>Gales</v>
      </c>
      <c r="CC8" s="212">
        <f ca="1">VLOOKUP(CB8,$AI$6:$AR$9,2,FALSE)</f>
        <v>4</v>
      </c>
      <c r="CD8" s="497">
        <f ca="1">IF(SUM($AK$6:$AK$9)=12,MIN(ABS(BY7-BY8),ABS(BY8-BY9)),100)</f>
        <v>277750000099.98999</v>
      </c>
      <c r="CE8" s="212">
        <f ca="1">VLOOKUP($CB8,$AI$6:$AR$9,9,FALSE)</f>
        <v>0</v>
      </c>
      <c r="CF8" s="212">
        <f ca="1">VLOOKUP($CB8,$AI$6:$AR$9,7,FALSE)</f>
        <v>3</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1</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1</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75" thickBot="1" x14ac:dyDescent="0.3">
      <c r="A9" s="210"/>
      <c r="B9" s="413"/>
      <c r="C9" s="210"/>
      <c r="D9" s="255"/>
      <c r="E9" s="524"/>
      <c r="F9" s="50">
        <f>Horarios!A9</f>
        <v>44367.75</v>
      </c>
      <c r="G9" s="51">
        <f>Horarios!A9+VLOOKUP($G$2,Horarios!$K$4:$O$27,4,0)*VLOOKUP($G$2,Horarios!$K$4:$O$27,5,0)</f>
        <v>44367.75</v>
      </c>
      <c r="H9" s="50" t="s">
        <v>74</v>
      </c>
      <c r="I9" s="52" t="str">
        <f ca="1">A8</f>
        <v>Suiza</v>
      </c>
      <c r="J9" s="53"/>
      <c r="K9" s="54">
        <v>2</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3</v>
      </c>
      <c r="Y9" s="140">
        <f ca="1">VLOOKUP($R9,$AI$6:$AR$9,8,FALSE)</f>
        <v>6</v>
      </c>
      <c r="Z9" s="141">
        <f ca="1">VLOOKUP($R9,$AI$6:$AR$9,9,FALSE)</f>
        <v>-3</v>
      </c>
      <c r="AA9" s="96">
        <f ca="1">IF(SUM($AK$6:$AK$9)=12,MIN(ABS(BY8-BY9),ABS(BY9-BY10)),100)</f>
        <v>781171499.99000001</v>
      </c>
      <c r="AB9" s="123" t="str">
        <f ca="1">IF(AND(AA9&gt;=0,AA9&lt;90),VLOOKUP(Q9,$BU$6:$BV$9,2,0),"")</f>
        <v/>
      </c>
      <c r="AC9" s="95"/>
      <c r="AD9" s="96"/>
      <c r="AE9" s="476"/>
      <c r="AF9" s="488">
        <f ca="1">VLOOKUP($R9,$AI$6:$AR$9,10,FALSE)</f>
        <v>781171499.99000001</v>
      </c>
      <c r="AG9" s="487">
        <f ca="1">RANK(AU9,$AU$6:$AU$9)</f>
        <v>2</v>
      </c>
      <c r="AH9" s="487">
        <f ca="1">RANK(AR9,$AR$6:$AR$9)</f>
        <v>2</v>
      </c>
      <c r="AI9" s="212" t="str">
        <f ca="1">A8</f>
        <v>Suiza</v>
      </c>
      <c r="AJ9" s="487">
        <f ca="1">AL9*3+AM9*1+AN9*0</f>
        <v>6</v>
      </c>
      <c r="AK9" s="487">
        <f ca="1">COUNTIFS($I$4:$I$49,AI9,$K$4:$K$49,"&lt;&gt;",$L$4:$L$49,"&lt;&gt;")+COUNTIFS($N$4:$N$49,AI9,$L$4:$L$49,"&lt;&gt;",$K$4:$K$49,"&lt;&gt;")</f>
        <v>3</v>
      </c>
      <c r="AL9" s="487">
        <f t="array" aca="1" ref="AL9" ca="1">SUM(($I$4:$I$49=AI9)*($K$4:$K$49&lt;&gt;"")*($L$4:$L$49&lt;&gt;"")*($K$4:$K$49&gt;$L$4:$L$49),($N$4:$N$49=AI9)*($K$4:$K$49&lt;&gt;"")*($L$4:$L$49&lt;&gt;"")*($K$4:$K$49&lt;$L$4:$L$49))</f>
        <v>2</v>
      </c>
      <c r="AM9" s="487">
        <f t="array" aca="1" ref="AM9" ca="1">SUM(($I$4:$I$49=AI9)*($K$4:$K$49&lt;&gt;"")*($L$4:$L$49&lt;&gt;"")*($K$4:$K$49=$L$4:$L$49),($N$4:$N$49=AI9)*($K$4:$K$49&lt;&gt;"")*($L$4:$L$49&lt;&gt;"")*($K$4:$K$49=$L$4:$L$49))</f>
        <v>0</v>
      </c>
      <c r="AN9" s="487">
        <f t="array" aca="1" ref="AN9" ca="1">SUM(($I$4:$I$49=AI9)*($L$4:$L$49&lt;&gt;"")*($K$4:$K$49&lt;&gt;"")*($K$4:$K$49&lt;$L$4:$L$49),($K$4:$K$49&lt;&gt;"")*($N$4:$N$49=AI9)*($L$4:$L$49&lt;&gt;"")*($K$4:$K$49&gt;$L$4:$L$49))</f>
        <v>1</v>
      </c>
      <c r="AO9" s="487">
        <f t="array" aca="1" ref="AO9" ca="1">SUMIFS($K$4:$K$49,$I$4:$I$49,AI9,$K$4:$K$49,"&lt;&gt;",$L$4:$L$49,"&lt;&gt;")+SUMIFS($L$4:$L$49,$N$4:$N$49,AI9,$K$4:$K$49,"&lt;&gt;",$L$4:$L$49,"&lt;&gt;")</f>
        <v>3</v>
      </c>
      <c r="AP9" s="487">
        <f t="array" aca="1" ref="AP9" ca="1">SUMIFS($K$4:$K$49,$N$4:$N$49,AI9,$K$4:$K$49,"&lt;&gt;",$L$4:$L$49,"&lt;&gt;")+SUMIFS($L$4:$L$49,$I$4:$I$49,AI9,$K$4:$K$49,"&lt;&gt;",$L$4:$L$49,"&lt;&gt;")</f>
        <v>3</v>
      </c>
      <c r="AQ9" s="487">
        <f ca="1">AO9-AP9</f>
        <v>0</v>
      </c>
      <c r="AR9" s="487">
        <f ca="1">IF(AK9=0,-($AW$14*VLOOKUP(AI9,Tabla3[[NombreEquipo]:[Rank]],3,FALSE)),AJ9*$AW$4+BA9+AQ9*$AW$11+AO9*$AW$12+AL9*$AW$13-($AW$14*VLOOKUP(AI9,Tabla3[[NombreEquipo]:[Rank]],3,FALSE)/100))</f>
        <v>834031201699.95996</v>
      </c>
      <c r="AS9" s="487">
        <f ca="1">AH9</f>
        <v>2</v>
      </c>
      <c r="AT9" s="487"/>
      <c r="AU9" s="487">
        <f ca="1">IFERROR(AR9-VLOOKUP(AI9,$AB$6:$AC$9,2,0),AR9)</f>
        <v>834031201699.95996</v>
      </c>
      <c r="AV9" s="489" t="s">
        <v>875</v>
      </c>
      <c r="AW9" s="490">
        <f>AW10*5</f>
        <v>1000000</v>
      </c>
      <c r="AX9" s="487"/>
      <c r="AY9" s="496" t="str">
        <f ca="1">AI9</f>
        <v>Suiza</v>
      </c>
      <c r="AZ9" s="487">
        <f ca="1">COUNTIF(AJ6:AJ9,AJ9)</f>
        <v>1</v>
      </c>
      <c r="BA9" s="489">
        <f t="shared" ca="1" si="2"/>
        <v>781200000</v>
      </c>
      <c r="BB9" s="515">
        <f ca="1">RANK(BC9,BC6:BC9,1)</f>
        <v>1</v>
      </c>
      <c r="BC9" s="515">
        <f ca="1">SUM(IF(AND(AJ9=AJ6),BD9,0),IF(AND(AJ9=AJ7),BE9,0),IF(AND(AJ9=AJ8),BF9,0))</f>
        <v>0</v>
      </c>
      <c r="BD9" s="515">
        <f t="array" aca="1" ref="BD9" ca="1">SUMIFS($K$4:$K$9,$I$4:$I$9,$AY9,$K$4:$K$9,"&lt;&gt;",$L$4:$L$9,"&lt;&gt;",$N$4:$N$9,BD5)+SUMIFS($L$4:$L$9,$I$4:$I$9,BD5,$K$4:$K$9,"&lt;&gt;",$L$4:$L$9,"&lt;&gt;",$N$4:$N$9,$AY9)</f>
        <v>2</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1</v>
      </c>
      <c r="BK9" s="515">
        <f ca="1">BE9-BG7</f>
        <v>-2</v>
      </c>
      <c r="BL9" s="515">
        <f ca="1">BF9-BG8</f>
        <v>1</v>
      </c>
      <c r="BM9" s="515">
        <v>0</v>
      </c>
      <c r="BN9" s="514">
        <f ca="1">RANK(BO9,BO6:BO9,1)</f>
        <v>1</v>
      </c>
      <c r="BO9" s="514">
        <f ca="1">SUM(IF(AND(AJ9=AJ6),BP9,0),IF(AND(AJ9=AJ7),BQ9,0),IF(AND(AJ9=AJ8),BR9,0))</f>
        <v>0</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2</v>
      </c>
      <c r="BV9" s="212" t="str">
        <f ca="1">A8</f>
        <v>Suiza</v>
      </c>
      <c r="BW9" s="212">
        <f ca="1">IF(AK9=0,-($AW$14*VLOOKUP(AI9,Tabla3[[NombreEquipo]:[Rank]],3,FALSE)),AJ9*$AW$4+BA9+AQ9*$AW$11+AO9*$AW$12+AL9*$AW$13-($AW$14*VLOOKUP(AI9,Tabla3[[NombreEquipo]:[Rank]],3,FALSE)/100))</f>
        <v>834031201699.95996</v>
      </c>
      <c r="BX9" s="212" t="str">
        <f ca="1">VLOOKUP(Q9,$AH$6:$AI$9,2,0)</f>
        <v>Turquia</v>
      </c>
      <c r="BY9" s="212">
        <f ca="1">VLOOKUP($BX9,$AI$6:$AR$9,10,FALSE)</f>
        <v>781171499.99000001</v>
      </c>
      <c r="CA9" s="212">
        <v>4</v>
      </c>
      <c r="CB9" s="212" t="str">
        <f ca="1">VLOOKUP(CA9,$AH$6:$AI$9,2,0)</f>
        <v>Turquia</v>
      </c>
      <c r="CC9" s="212">
        <f ca="1">VLOOKUP(CB9,$AI$6:$AR$9,2,FALSE)</f>
        <v>0</v>
      </c>
      <c r="CD9" s="497">
        <f ca="1">IF(SUM($AK$6:$AK$9)=12,MIN(ABS(BY8-BY9),ABS(BY9-BY10)),100)</f>
        <v>781171499.99000001</v>
      </c>
      <c r="CE9" s="212">
        <f ca="1">VLOOKUP($CB9,$AI$6:$AR$9,9,FALSE)</f>
        <v>-3</v>
      </c>
      <c r="CF9" s="212">
        <f ca="1">VLOOKUP($CB9,$AI$6:$AR$9,7,FALSE)</f>
        <v>3</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1</v>
      </c>
      <c r="FN9" s="489">
        <f ca="1">SUM(IF(AND(AJ9=AJ6,BC9=BC6,BI9=BI6,BO9=BO6),BP9,0),IF(AND(AJ9=AJ7,BC9=BC7,BI9=BI7,BO9=BO7),BQ9,0),IF(AND(AJ9=AJ8,BC9=BC8,BI9=BI8,BO9=BO8),BR9,0))</f>
        <v>0</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876</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866</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77</v>
      </c>
      <c r="B12" s="413" t="s">
        <v>1</v>
      </c>
      <c r="C12" s="414">
        <f>COUNTIF(Equipos!$C$2:$C$25,EUROCOPA!B12)</f>
        <v>4</v>
      </c>
      <c r="D12" s="255"/>
      <c r="E12" s="525" t="s">
        <v>1</v>
      </c>
      <c r="F12" s="57">
        <f>Horarios!A12</f>
        <v>44359.75</v>
      </c>
      <c r="G12" s="58">
        <f>Horarios!A12+VLOOKUP($G$2,Horarios!$K$4:$O$27,4,0)*VLOOKUP($G$2,Horarios!$K$4:$O$27,5,0)</f>
        <v>44359.75</v>
      </c>
      <c r="H12" s="57" t="s">
        <v>72</v>
      </c>
      <c r="I12" s="59" t="str">
        <f ca="1">A13</f>
        <v>Dinamarca</v>
      </c>
      <c r="J12" s="60"/>
      <c r="K12" s="61">
        <v>1</v>
      </c>
      <c r="L12" s="61">
        <v>0</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867</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72</v>
      </c>
      <c r="I13" s="30" t="str">
        <f ca="1">A15</f>
        <v>Bélgica</v>
      </c>
      <c r="J13" s="31"/>
      <c r="K13" s="32">
        <v>3</v>
      </c>
      <c r="L13" s="32">
        <v>0</v>
      </c>
      <c r="M13" s="40"/>
      <c r="N13" s="64" t="str">
        <f ca="1">A16</f>
        <v>Rusia</v>
      </c>
      <c r="O13" s="111">
        <f t="shared" ref="O13:O17" si="5">IF(NOT(OR(ISBLANK(K13),ISBLANK(L13))),1,0)</f>
        <v>1</v>
      </c>
      <c r="P13" s="107"/>
      <c r="Q13" s="152" t="s">
        <v>18</v>
      </c>
      <c r="R13" s="153" t="s">
        <v>120</v>
      </c>
      <c r="S13" s="154" t="s">
        <v>79</v>
      </c>
      <c r="T13" s="154" t="s">
        <v>6</v>
      </c>
      <c r="U13" s="154" t="s">
        <v>7</v>
      </c>
      <c r="V13" s="154" t="s">
        <v>3</v>
      </c>
      <c r="W13" s="154" t="s">
        <v>8</v>
      </c>
      <c r="X13" s="154" t="s">
        <v>9</v>
      </c>
      <c r="Y13" s="154" t="s">
        <v>10</v>
      </c>
      <c r="Z13" s="155" t="s">
        <v>118</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167</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73</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416625061600.00989</v>
      </c>
      <c r="AB14" s="123" t="str">
        <f ca="1">IF(AND(AA14&gt;=0,AA14&lt;90),VLOOKUP(Q14,$BU$14:$BV$17,2,0),"")</f>
        <v/>
      </c>
      <c r="AC14" s="95"/>
      <c r="AD14" s="96"/>
      <c r="AE14" s="476"/>
      <c r="AF14" s="488">
        <f ca="1">VLOOKUP($R14,$AI$14:$AR$17,10,FALSE)</f>
        <v>1250656263799.9299</v>
      </c>
      <c r="AG14" s="487">
        <f ca="1">RANK(AU14,$AU$14:$AU$17)</f>
        <v>3</v>
      </c>
      <c r="AH14" s="487">
        <f ca="1">RANK(AR14,$AR$14:$AR$17)</f>
        <v>3</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3</v>
      </c>
      <c r="AP14" s="487">
        <f t="array" aca="1" ref="AP14" ca="1">SUMIFS($K$4:$K$49,$N$4:$N$49,AI14,$K$4:$K$49,"&lt;&gt;",$L$4:$L$49,"&lt;&gt;")+SUMIFS($L$4:$L$49,$I$4:$I$49,AI14,$K$4:$K$49,"&lt;&gt;",$L$4:$L$49,"&lt;&gt;")</f>
        <v>5</v>
      </c>
      <c r="AQ14" s="487">
        <f ca="1">AO14-AP14</f>
        <v>-2</v>
      </c>
      <c r="AR14" s="487">
        <f ca="1">IF(AK14=0,-($AW$14*VLOOKUP(AI14,Tabla3[[NombreEquipo]:[Rank]],3,FALSE)),AJ14*$AW$4+BA14+AQ14*$AW$11+AO14*$AW$12+AL14*$AW$13-($AW$14*VLOOKUP(AI14,Tabla3[[NombreEquipo]:[Rank]],3,FALSE)/100))</f>
        <v>417406181599.95001</v>
      </c>
      <c r="AS14" s="487">
        <f ca="1">AH14</f>
        <v>3</v>
      </c>
      <c r="AT14" s="487"/>
      <c r="AU14" s="487">
        <f ca="1">IFERROR(AR14-VLOOKUP(AI14,$AB$14:$AC$17,2,0),AR14)</f>
        <v>417406181599.95001</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1</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1</v>
      </c>
      <c r="BH14" s="515">
        <f ca="1">RANK(BI14,BI14:BI17,1)</f>
        <v>1</v>
      </c>
      <c r="BI14" s="515">
        <f ca="1">SUM(IF(AND(AJ14=AJ15),BK14,0),IF(AND(AJ14=AJ16),BL14,0),IF(AND(AJ14=AJ17),BM14,0))</f>
        <v>0</v>
      </c>
      <c r="BJ14" s="515">
        <v>0</v>
      </c>
      <c r="BK14" s="515">
        <f ca="1">BE14-BD15</f>
        <v>1</v>
      </c>
      <c r="BL14" s="515">
        <f ca="1">BF14-BD16</f>
        <v>-1</v>
      </c>
      <c r="BM14" s="515">
        <f ca="1">BG14-BD17</f>
        <v>-2</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0</v>
      </c>
      <c r="BT14" s="212">
        <v>1</v>
      </c>
      <c r="BU14" s="212">
        <f ca="1">RANK(BW14,$BW$14:$BW$17)</f>
        <v>3</v>
      </c>
      <c r="BV14" s="212" t="str">
        <f ca="1">A13</f>
        <v>Dinamarca</v>
      </c>
      <c r="BW14" s="212">
        <f ca="1">IF(AK14=0,-($AW$14*VLOOKUP(AI14,Tabla3[[NombreEquipo]:[Rank]],3,FALSE)),AJ14*$AW$4+BA14+AQ14*$AW$11+AO14*$AW$12+AL14*$AW$13-($AW$14*VLOOKUP(AI14,Tabla3[[NombreEquipo]:[Rank]],3,FALSE)/100))</f>
        <v>417406181599.95001</v>
      </c>
      <c r="BX14" s="212" t="str">
        <f ca="1">VLOOKUP(Q14,$AH$14:$AI$17,2,0)</f>
        <v>Bélgica</v>
      </c>
      <c r="BY14" s="212">
        <f ca="1">VLOOKUP($BX14,$AI$14:$AR$17,10,FALSE)</f>
        <v>1250656263799.9299</v>
      </c>
      <c r="CA14" s="212">
        <v>1</v>
      </c>
      <c r="CB14" s="212" t="str">
        <f ca="1">VLOOKUP(CA14,$AH$14:$AI$17,2,0)</f>
        <v>Bélgica</v>
      </c>
      <c r="CC14" s="212">
        <f ca="1">VLOOKUP(CB14,$AI$14:$AR$17,2,FALSE)</f>
        <v>9</v>
      </c>
      <c r="CD14" s="497">
        <f ca="1">IF(SUM($AK$14:$AK$17)=12,MIN(ABS(BY13-BY14),ABS(BY14-BY15)),100)</f>
        <v>416625061600.00989</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73</v>
      </c>
      <c r="I15" s="30" t="str">
        <f ca="1">A13</f>
        <v>Dinamarca</v>
      </c>
      <c r="J15" s="31"/>
      <c r="K15" s="32">
        <v>1</v>
      </c>
      <c r="L15" s="32">
        <v>2</v>
      </c>
      <c r="M15" s="41"/>
      <c r="N15" s="64" t="str">
        <f ca="1">A15</f>
        <v>Bélgica</v>
      </c>
      <c r="O15" s="111">
        <f t="shared" si="5"/>
        <v>1</v>
      </c>
      <c r="P15" s="107"/>
      <c r="Q15" s="160">
        <v>2</v>
      </c>
      <c r="R15" s="5" t="str">
        <f ca="1">VLOOKUP(Q15,$AG$14:$AI$17,3,0)</f>
        <v>Rusia</v>
      </c>
      <c r="S15" s="4">
        <f ca="1">VLOOKUP(R15,$AI$14:$AR$17,2,FALSE)</f>
        <v>6</v>
      </c>
      <c r="T15" s="4">
        <f ca="1">VLOOKUP($R15,$AI$14:$AR$17,3,FALSE)</f>
        <v>3</v>
      </c>
      <c r="U15" s="4">
        <f ca="1">VLOOKUP($R15,$AI$14:$AR$17,4,FALSE)</f>
        <v>2</v>
      </c>
      <c r="V15" s="4">
        <f ca="1">VLOOKUP($R15,$AI$14:$AR$17,5,FALSE)</f>
        <v>0</v>
      </c>
      <c r="W15" s="4">
        <f ca="1">VLOOKUP($R15,$AI$14:$AR$17,6,FALSE)</f>
        <v>1</v>
      </c>
      <c r="X15" s="4">
        <f ca="1">VLOOKUP($R15,$AI$14:$AR$17,7,FALSE)</f>
        <v>4</v>
      </c>
      <c r="Y15" s="4">
        <f ca="1">VLOOKUP($R15,$AI$14:$AR$17,8,FALSE)</f>
        <v>4</v>
      </c>
      <c r="Z15" s="161">
        <f ca="1">VLOOKUP($R15,$AI$14:$AR$17,9,FALSE)</f>
        <v>0</v>
      </c>
      <c r="AA15" s="96">
        <f ca="1">IF(SUM($AK$14:$AK$17)=12,MIN(ABS(BY14-BY15),ABS(BY15-BY16)),100)</f>
        <v>416625020599.97003</v>
      </c>
      <c r="AB15" s="123" t="str">
        <f ca="1">IF(AND(AA15&gt;=0,AA15&lt;90),VLOOKUP(Q15,$BU$14:$BV$17,2,0),"")</f>
        <v/>
      </c>
      <c r="AC15" s="97"/>
      <c r="AD15" s="98"/>
      <c r="AE15" s="477"/>
      <c r="AF15" s="488">
        <f ca="1">VLOOKUP($R15,$AI$14:$AR$17,10,FALSE)</f>
        <v>834031202199.92004</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0</v>
      </c>
      <c r="AP15" s="487">
        <f t="array" aca="1" ref="AP15" ca="1">SUMIFS($K$4:$K$49,$N$4:$N$49,AI15,$K$4:$K$49,"&lt;&gt;",$L$4:$L$49,"&lt;&gt;")+SUMIFS($L$4:$L$49,$I$4:$I$49,AI15,$K$4:$K$49,"&lt;&gt;",$L$4:$L$49,"&lt;&gt;")</f>
        <v>4</v>
      </c>
      <c r="AQ15" s="487">
        <f ca="1">AO15-AP15</f>
        <v>-4</v>
      </c>
      <c r="AR15" s="487">
        <f ca="1">IF(AK15=0,-($AW$14*VLOOKUP(AI15,Tabla3[[NombreEquipo]:[Rank]],3,FALSE)),AJ15*$AW$4+BA15+AQ15*$AW$11+AO15*$AW$12+AL15*$AW$13-($AW$14*VLOOKUP(AI15,Tabla3[[NombreEquipo]:[Rank]],3,FALSE)/100))</f>
        <v>781159999.94000006</v>
      </c>
      <c r="AS15" s="487">
        <f ca="1">AH15</f>
        <v>4</v>
      </c>
      <c r="AT15" s="487"/>
      <c r="AU15" s="487">
        <f ca="1">IFERROR(AR15-VLOOKUP(AI15,$AB$14:$AC$17,2,0),AR15)</f>
        <v>781159999.94000006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0</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1</v>
      </c>
      <c r="BI15" s="515">
        <f ca="1">SUM(IF(AND(AJ15=AJ16),BL15,0),IF(AND(AJ15=AJ17),BM15,0),IF(AND(AJ15=AJ14),BJ15,0))</f>
        <v>0</v>
      </c>
      <c r="BJ15" s="515">
        <f ca="1">BD15-BE14</f>
        <v>-1</v>
      </c>
      <c r="BK15" s="515">
        <v>0</v>
      </c>
      <c r="BL15" s="515">
        <f ca="1">BF15-BE16</f>
        <v>-2</v>
      </c>
      <c r="BM15" s="515">
        <f ca="1">BG15-BE17</f>
        <v>-1</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781159999.94000006</v>
      </c>
      <c r="BX15" s="212" t="str">
        <f ca="1">VLOOKUP(Q15,$AH$14:$AI$17,2,0)</f>
        <v>Rusia</v>
      </c>
      <c r="BY15" s="212">
        <f ca="1">VLOOKUP($BX15,$AI$14:$AR$17,10,FALSE)</f>
        <v>834031202199.92004</v>
      </c>
      <c r="CA15" s="212">
        <v>2</v>
      </c>
      <c r="CB15" s="212" t="str">
        <f ca="1">VLOOKUP(CA15,$AH$14:$AI$17,2,0)</f>
        <v>Rusia</v>
      </c>
      <c r="CC15" s="212">
        <f ca="1">VLOOKUP(CB15,$AI$14:$AR$17,2,FALSE)</f>
        <v>6</v>
      </c>
      <c r="CD15" s="497">
        <f ca="1">IF(SUM($AK$14:$AK$17)=12,MIN(ABS(BY14-BY15),ABS(BY15-BY16)),100)</f>
        <v>416625020599.97003</v>
      </c>
      <c r="CE15" s="212">
        <f ca="1">VLOOKUP($CB15,$AI$14:$AR$17,9,FALSE)</f>
        <v>0</v>
      </c>
      <c r="CF15" s="212">
        <f ca="1">VLOOKUP($CB15,$AI$14:$AR$17,7,FALSE)</f>
        <v>4</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74</v>
      </c>
      <c r="I16" s="30" t="str">
        <f ca="1">A14</f>
        <v>Finlandia</v>
      </c>
      <c r="J16" s="31"/>
      <c r="K16" s="32">
        <v>0</v>
      </c>
      <c r="L16" s="32">
        <v>2</v>
      </c>
      <c r="M16" s="40"/>
      <c r="N16" s="64" t="str">
        <f ca="1">A15</f>
        <v>Bélgica</v>
      </c>
      <c r="O16" s="111">
        <f t="shared" si="5"/>
        <v>1</v>
      </c>
      <c r="P16" s="107"/>
      <c r="Q16" s="160">
        <v>3</v>
      </c>
      <c r="R16" s="5" t="str">
        <f ca="1">VLOOKUP(Q16,$AG$14:$AI$17,3,0)</f>
        <v>Dinamarca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3</v>
      </c>
      <c r="Y16" s="4">
        <f ca="1">VLOOKUP($R16,$AI$14:$AR$17,8,FALSE)</f>
        <v>5</v>
      </c>
      <c r="Z16" s="161">
        <f ca="1">VLOOKUP($R16,$AI$14:$AR$17,9,FALSE)</f>
        <v>-2</v>
      </c>
      <c r="AA16" s="96">
        <f ca="1">IF(SUM($AK$14:$AK$17)=12,MIN(ABS(BY15-BY16),ABS(BY16-BY17)),100)</f>
        <v>416625020599.97003</v>
      </c>
      <c r="AB16" s="123" t="str">
        <f ca="1">IF(AND(AA16&gt;=0,AA16&lt;90),VLOOKUP(Q16,$BU$14:$BV$17,2,0),"")</f>
        <v/>
      </c>
      <c r="AC16" s="97"/>
      <c r="AD16" s="98"/>
      <c r="AE16" s="477"/>
      <c r="AF16" s="488">
        <f ca="1">VLOOKUP($R16,$AI$14:$AR$17,10,FALSE)</f>
        <v>417406181599.95001</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1250656263799.9299</v>
      </c>
      <c r="AS16" s="487">
        <f ca="1">AH16</f>
        <v>1</v>
      </c>
      <c r="AT16" s="487"/>
      <c r="AU16" s="487">
        <f ca="1">IFERROR(AR16-VLOOKUP(AI16,$AB$14:$AC$17,2,0),AR16)</f>
        <v>1250656263799.9299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1</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1250656263799.9299</v>
      </c>
      <c r="BX16" s="212" t="str">
        <f ca="1">VLOOKUP(Q16,$AH$14:$AI$17,2,0)</f>
        <v>Dinamarca</v>
      </c>
      <c r="BY16" s="212">
        <f ca="1">VLOOKUP($BX16,$AI$14:$AR$17,10,FALSE)</f>
        <v>417406181599.95001</v>
      </c>
      <c r="CA16" s="212">
        <v>3</v>
      </c>
      <c r="CB16" s="212" t="str">
        <f ca="1">VLOOKUP(CA16,$AH$14:$AI$17,2,0)</f>
        <v>Dinamarca</v>
      </c>
      <c r="CC16" s="212">
        <f ca="1">VLOOKUP(CB16,$AI$14:$AR$17,2,FALSE)</f>
        <v>3</v>
      </c>
      <c r="CD16" s="497">
        <f ca="1">IF(SUM($AK$14:$AK$17)=12,MIN(ABS(BY15-BY16),ABS(BY16-BY17)),100)</f>
        <v>416625020599.97003</v>
      </c>
      <c r="CE16" s="212">
        <f ca="1">VLOOKUP($CB16,$AI$14:$AR$17,9,FALSE)</f>
        <v>-2</v>
      </c>
      <c r="CF16" s="212">
        <f ca="1">VLOOKUP($CB16,$AI$14:$AR$17,7,FALSE)</f>
        <v>3</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74</v>
      </c>
      <c r="I17" s="67" t="str">
        <f ca="1">A16</f>
        <v>Rusia</v>
      </c>
      <c r="J17" s="68"/>
      <c r="K17" s="69">
        <v>3</v>
      </c>
      <c r="L17" s="69">
        <v>1</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0</v>
      </c>
      <c r="Y17" s="164">
        <f ca="1">VLOOKUP($R17,$AI$14:$AR$17,8,FALSE)</f>
        <v>4</v>
      </c>
      <c r="Z17" s="165">
        <f ca="1">VLOOKUP($R17,$AI$14:$AR$17,9,FALSE)</f>
        <v>-4</v>
      </c>
      <c r="AA17" s="96">
        <f ca="1">IF(SUM($AK$14:$AK$17)=12,MIN(ABS(BY16-BY17),ABS(BY17-BY18)),100)</f>
        <v>781159999.94000006</v>
      </c>
      <c r="AB17" s="123" t="str">
        <f ca="1">IF(AND(AA17&gt;=0,AA17&lt;90),VLOOKUP(Q17,$BU$14:$BV$17,2,0),"")</f>
        <v/>
      </c>
      <c r="AC17" s="95"/>
      <c r="AD17" s="96"/>
      <c r="AE17" s="476"/>
      <c r="AF17" s="488">
        <f ca="1">VLOOKUP($R17,$AI$14:$AR$17,10,FALSE)</f>
        <v>781159999.94000006</v>
      </c>
      <c r="AG17" s="487">
        <f ca="1">RANK(AU17,$AU$14:$AU$17)</f>
        <v>2</v>
      </c>
      <c r="AH17" s="487">
        <f ca="1">RANK(AR17,$AR$14:$AR$17)</f>
        <v>2</v>
      </c>
      <c r="AI17" s="212" t="str">
        <f ca="1">A16</f>
        <v>Rusia</v>
      </c>
      <c r="AJ17" s="487">
        <f ca="1">AL17*3+AM17*1+AN17*0</f>
        <v>6</v>
      </c>
      <c r="AK17" s="487">
        <f ca="1">COUNTIFS($I$4:$I$49,AI17,$K$4:$K$49,"&lt;&gt;",$L$4:$L$49,"&lt;&gt;")+COUNTIFS($N$4:$N$49,AI17,$L$4:$L$49,"&lt;&gt;",$K$4:$K$49,"&lt;&gt;")</f>
        <v>3</v>
      </c>
      <c r="AL17" s="487">
        <f t="array" aca="1" ref="AL17" ca="1">SUM(($I$4:$I$49=AI17)*($K$4:$K$49&lt;&gt;"")*($L$4:$L$49&lt;&gt;"")*($K$4:$K$49&gt;$L$4:$L$49),($N$4:$N$49=AI17)*($K$4:$K$49&lt;&gt;"")*($L$4:$L$49&lt;&gt;"")*($K$4:$K$49&lt;$L$4:$L$49))</f>
        <v>2</v>
      </c>
      <c r="AM17" s="487">
        <f t="array" aca="1" ref="AM17" ca="1">SUM(($I$4:$I$49=AI17)*($K$4:$K$49&lt;&gt;"")*($L$4:$L$49&lt;&gt;"")*($K$4:$K$49=$L$4:$L$49),($N$4:$N$49=AI17)*($K$4:$K$49&lt;&gt;"")*($L$4:$L$49&lt;&gt;"")*($K$4:$K$49=$L$4:$L$49))</f>
        <v>0</v>
      </c>
      <c r="AN17" s="487">
        <f t="array" aca="1" ref="AN17" ca="1">SUM(($I$4:$I$49=AI17)*($L$4:$L$49&lt;&gt;"")*($K$4:$K$49&lt;&gt;"")*($K$4:$K$49&lt;$L$4:$L$49),($K$4:$K$49&lt;&gt;"")*($N$4:$N$49=AI17)*($L$4:$L$49&lt;&gt;"")*($K$4:$K$49&gt;$L$4:$L$49))</f>
        <v>1</v>
      </c>
      <c r="AO17" s="487">
        <f t="array" aca="1" ref="AO17" ca="1">SUMIFS($K$4:$K$49,$I$4:$I$49,AI17,$K$4:$K$49,"&lt;&gt;",$L$4:$L$49,"&lt;&gt;")+SUMIFS($L$4:$L$49,$N$4:$N$49,AI17,$K$4:$K$49,"&lt;&gt;",$L$4:$L$49,"&lt;&gt;")</f>
        <v>4</v>
      </c>
      <c r="AP17" s="487">
        <f t="array" aca="1" ref="AP17" ca="1">SUMIFS($K$4:$K$49,$N$4:$N$49,AI17,$K$4:$K$49,"&lt;&gt;",$L$4:$L$49,"&lt;&gt;")+SUMIFS($L$4:$L$49,$I$4:$I$49,AI17,$K$4:$K$49,"&lt;&gt;",$L$4:$L$49,"&lt;&gt;")</f>
        <v>4</v>
      </c>
      <c r="AQ17" s="487">
        <f ca="1">AO17-AP17</f>
        <v>0</v>
      </c>
      <c r="AR17" s="487">
        <f ca="1">IF(AK17=0,-($AW$14*VLOOKUP(AI17,Tabla3[[NombreEquipo]:[Rank]],3,FALSE)),AJ17*$AW$4+BA17+AQ17*$AW$11+AO17*$AW$12+AL17*$AW$13-($AW$14*VLOOKUP(AI17,Tabla3[[NombreEquipo]:[Rank]],3,FALSE)/100))</f>
        <v>834031202199.92004</v>
      </c>
      <c r="AS17" s="487">
        <f ca="1">AH17</f>
        <v>2</v>
      </c>
      <c r="AT17" s="487"/>
      <c r="AU17" s="487">
        <f ca="1">IFERROR(AR17-VLOOKUP(AI17,$AB$14:$AC$17,2,0),AR17)</f>
        <v>834031202199.92004</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3</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0</v>
      </c>
      <c r="BJ17" s="515">
        <f ca="1">BD17-BG14</f>
        <v>2</v>
      </c>
      <c r="BK17" s="515">
        <f ca="1">BE17-BG15</f>
        <v>1</v>
      </c>
      <c r="BL17" s="515">
        <f ca="1">BF17-BG16</f>
        <v>-3</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3</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2</v>
      </c>
      <c r="BV17" s="212" t="str">
        <f ca="1">A16</f>
        <v>Rusia</v>
      </c>
      <c r="BW17" s="212">
        <f ca="1">IF(AK17=0,-($AW$14*VLOOKUP(AI17,Tabla3[[NombreEquipo]:[Rank]],3,FALSE)),AJ17*$AW$4+BA17+AQ17*$AW$11+AO17*$AW$12+AL17*$AW$13-($AW$14*VLOOKUP(AI17,Tabla3[[NombreEquipo]:[Rank]],3,FALSE)/100))</f>
        <v>834031202199.92004</v>
      </c>
      <c r="BX17" s="212" t="str">
        <f ca="1">VLOOKUP(Q17,$AH$14:$AI$17,2,0)</f>
        <v>Finlandia</v>
      </c>
      <c r="BY17" s="212">
        <f ca="1">VLOOKUP($BX17,$AI$14:$AR$17,10,FALSE)</f>
        <v>781159999.94000006</v>
      </c>
      <c r="CA17" s="212">
        <v>4</v>
      </c>
      <c r="CB17" s="212" t="str">
        <f ca="1">VLOOKUP(CA17,$AH$14:$AI$17,2,0)</f>
        <v>Finlandia</v>
      </c>
      <c r="CC17" s="212">
        <f ca="1">VLOOKUP(CB17,$AI$14:$AR$17,2,FALSE)</f>
        <v>0</v>
      </c>
      <c r="CD17" s="497">
        <f ca="1">IF(SUM($AK$14:$AK$17)=12,MIN(ABS(BY16-BY17),ABS(BY17-BY18)),100)</f>
        <v>781159999.94000006</v>
      </c>
      <c r="CE17" s="212">
        <f ca="1">VLOOKUP($CB17,$AI$14:$AR$17,9,FALSE)</f>
        <v>-4</v>
      </c>
      <c r="CF17" s="212">
        <f ca="1">VLOOKUP($CB17,$AI$14:$AR$17,7,FALSE)</f>
        <v>0</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77</v>
      </c>
      <c r="B20" s="413" t="s">
        <v>2</v>
      </c>
      <c r="C20" s="414">
        <f>COUNTIF(Equipos!$C$2:$C$25,EUROCOPA!B20)</f>
        <v>4</v>
      </c>
      <c r="D20" s="255"/>
      <c r="E20" s="566" t="s">
        <v>2</v>
      </c>
      <c r="F20" s="72">
        <f>Horarios!A20</f>
        <v>44360.75</v>
      </c>
      <c r="G20" s="73">
        <f>Horarios!A20+VLOOKUP($G$2,Horarios!$K$4:$O$27,4,0)*VLOOKUP($G$2,Horarios!$K$4:$O$27,5,0)</f>
        <v>44360.75</v>
      </c>
      <c r="H20" s="72" t="s">
        <v>72</v>
      </c>
      <c r="I20" s="74" t="str">
        <f ca="1">A23</f>
        <v>Austria</v>
      </c>
      <c r="J20" s="75"/>
      <c r="K20" s="76">
        <v>0</v>
      </c>
      <c r="L20" s="76">
        <v>0</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3</v>
      </c>
      <c r="CT20" s="487">
        <f t="shared" ca="1" si="8"/>
        <v>0</v>
      </c>
      <c r="CU20" s="487">
        <f t="shared" ca="1" si="8"/>
        <v>0</v>
      </c>
      <c r="CV20" s="487">
        <f t="shared" ca="1" si="8"/>
        <v>0</v>
      </c>
      <c r="CW20" s="487">
        <f t="shared" ca="1" si="8"/>
        <v>1</v>
      </c>
      <c r="CX20" s="487">
        <f t="shared" ca="1" si="8"/>
        <v>1</v>
      </c>
      <c r="CY20" s="487">
        <f t="shared" ca="1" si="8"/>
        <v>0</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72</v>
      </c>
      <c r="I21" s="35" t="str">
        <f ca="1">A21</f>
        <v>Países Bajos</v>
      </c>
      <c r="J21" s="36"/>
      <c r="K21" s="37">
        <v>2</v>
      </c>
      <c r="L21" s="37">
        <v>0</v>
      </c>
      <c r="M21" s="38"/>
      <c r="N21" s="79" t="str">
        <f ca="1">A22</f>
        <v>Ucrania</v>
      </c>
      <c r="O21" s="111">
        <f t="shared" ref="O21:O25" si="9">IF(NOT(OR(ISBLANK(K21),ISBLANK(L21))),1,0)</f>
        <v>1</v>
      </c>
      <c r="P21" s="107"/>
      <c r="Q21" s="169" t="s">
        <v>18</v>
      </c>
      <c r="R21" s="170" t="s">
        <v>120</v>
      </c>
      <c r="S21" s="171" t="s">
        <v>79</v>
      </c>
      <c r="T21" s="171" t="s">
        <v>6</v>
      </c>
      <c r="U21" s="171" t="s">
        <v>7</v>
      </c>
      <c r="V21" s="171" t="s">
        <v>3</v>
      </c>
      <c r="W21" s="171" t="s">
        <v>8</v>
      </c>
      <c r="X21" s="171" t="s">
        <v>9</v>
      </c>
      <c r="Y21" s="171" t="s">
        <v>10</v>
      </c>
      <c r="Z21" s="172" t="s">
        <v>118</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73</v>
      </c>
      <c r="I22" s="35" t="str">
        <f ca="1">A22</f>
        <v>Ucrania</v>
      </c>
      <c r="J22" s="36"/>
      <c r="K22" s="37">
        <v>1</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6</v>
      </c>
      <c r="Y22" s="175">
        <f ca="1">VLOOKUP($R22,$AI$22:$AR$25,8,FALSE)</f>
        <v>1</v>
      </c>
      <c r="Z22" s="176">
        <f ca="1">VLOOKUP($R22,$AI$22:$AR$25,9,FALSE)</f>
        <v>5</v>
      </c>
      <c r="AA22" s="96">
        <f ca="1">IF(SUM($AK$22:$AK$25)=12,MIN(ABS(BY21-BY22),ABS(BY22-BY23)),100)</f>
        <v>416625052100.00989</v>
      </c>
      <c r="AB22" s="123" t="str">
        <f ca="1">IF(AND(AA22&gt;=0,AA22&lt;90),VLOOKUP(Q22,$BU$22:$BV$25,2,0),"")</f>
        <v/>
      </c>
      <c r="AC22" s="95"/>
      <c r="AD22" s="96"/>
      <c r="AE22" s="476"/>
      <c r="AF22" s="488">
        <f ca="1">VLOOKUP($R22,$AI$22:$AR$25,10,FALSE)</f>
        <v>1250656253299.9099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6</v>
      </c>
      <c r="AP22" s="487">
        <f t="array" aca="1" ref="AP22" ca="1">SUMIFS($K$4:$K$49,$N$4:$N$49,AI22,$K$4:$K$49,"&lt;&gt;",$L$4:$L$49,"&lt;&gt;")+SUMIFS($L$4:$L$49,$I$4:$I$49,AI22,$K$4:$K$49,"&lt;&gt;",$L$4:$L$49,"&lt;&gt;")</f>
        <v>1</v>
      </c>
      <c r="AQ22" s="487">
        <f ca="1">AO22-AP22</f>
        <v>5</v>
      </c>
      <c r="AR22" s="487">
        <f ca="1">IF(AK22=0,-($AW$14*VLOOKUP(AI22,Tabla3[[NombreEquipo]:[Rank]],3,FALSE)),AJ22*$AW$4+BA22+AQ22*$AW$11+AO22*$AW$12+AL22*$AW$13-($AW$14*VLOOKUP(AI22,Tabla3[[NombreEquipo]:[Rank]],3,FALSE)/100))</f>
        <v>1250656253299.9099</v>
      </c>
      <c r="AS22" s="487">
        <f ca="1">AH22</f>
        <v>1</v>
      </c>
      <c r="AT22" s="487"/>
      <c r="AU22" s="487">
        <f ca="1">IFERROR(AR22-VLOOKUP(AI22,$AB$22:$AC$25,2,0),AR22)</f>
        <v>1250656253299.9099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2</v>
      </c>
      <c r="BH22" s="515">
        <f ca="1">RANK(BI22,BI22:BI25,1)</f>
        <v>1</v>
      </c>
      <c r="BI22" s="515">
        <f ca="1">SUM(IF(AND(AJ22=AJ23),BK22,0),IF(AND(AJ22=AJ24),BL22,0),IF(AND(AJ22=AJ25),BM22,0))</f>
        <v>0</v>
      </c>
      <c r="BJ22" s="515">
        <v>0</v>
      </c>
      <c r="BK22" s="515">
        <f ca="1">BE22-BD23</f>
        <v>2</v>
      </c>
      <c r="BL22" s="515">
        <f ca="1">BF22-BD24</f>
        <v>1</v>
      </c>
      <c r="BM22" s="515">
        <f ca="1">BG22-BD25</f>
        <v>2</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1250656253299.9099</v>
      </c>
      <c r="BX22" s="212" t="str">
        <f ca="1">VLOOKUP(Q22,$AH$22:$AI$25,2,0)</f>
        <v>Países Bajos</v>
      </c>
      <c r="BY22" s="212">
        <f ca="1">VLOOKUP($BX22,$AI$22:$AR$25,10,FALSE)</f>
        <v>1250656253299.9099</v>
      </c>
      <c r="CA22" s="212">
        <v>1</v>
      </c>
      <c r="CB22" s="212" t="str">
        <f ca="1">VLOOKUP(CA22,$AH$22:$AI$25,2,0)</f>
        <v>Países Bajos</v>
      </c>
      <c r="CC22" s="212">
        <f ca="1">VLOOKUP(CB22,$AI$22:$AR$25,2,FALSE)</f>
        <v>9</v>
      </c>
      <c r="CD22" s="497">
        <f ca="1">IF(SUM($AK$22:$AK$25)=12,MIN(ABS(BY21-BY22),ABS(BY22-BY23)),100)</f>
        <v>416625052100.00989</v>
      </c>
      <c r="CE22" s="212">
        <f ca="1">VLOOKUP($CB22,$AI$22:$AR$25,9,FALSE)</f>
        <v>5</v>
      </c>
      <c r="CF22" s="212">
        <f ca="1">VLOOKUP($CB22,$AI$22:$AR$25,7,FALSE)</f>
        <v>6</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73</v>
      </c>
      <c r="I23" s="35" t="str">
        <f ca="1">A21</f>
        <v>Países Bajos</v>
      </c>
      <c r="J23" s="36"/>
      <c r="K23" s="37">
        <v>2</v>
      </c>
      <c r="L23" s="37">
        <v>1</v>
      </c>
      <c r="M23" s="39"/>
      <c r="N23" s="79" t="str">
        <f ca="1">A23</f>
        <v>Austria</v>
      </c>
      <c r="O23" s="111">
        <f t="shared" si="9"/>
        <v>1</v>
      </c>
      <c r="P23" s="107"/>
      <c r="Q23" s="177">
        <v>2</v>
      </c>
      <c r="R23" s="5" t="str">
        <f ca="1">VLOOKUP(Q23,$AG$22:$AI$25,3,0)</f>
        <v>Ucrania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2</v>
      </c>
      <c r="Y23" s="4">
        <f ca="1">VLOOKUP($R23,$AI$22:$AR$25,8,FALSE)</f>
        <v>2</v>
      </c>
      <c r="Z23" s="178">
        <f ca="1">VLOOKUP($R23,$AI$22:$AR$25,9,FALSE)</f>
        <v>0</v>
      </c>
      <c r="AA23" s="96">
        <f ca="1">IF(SUM($AK$22:$AK$25)=12,MIN(ABS(BY22-BY23),ABS(BY23-BY24)),100)</f>
        <v>416625052100.00989</v>
      </c>
      <c r="AB23" s="123" t="str">
        <f ca="1">IF(AND(AA23&gt;=0,AA23&lt;90),VLOOKUP(Q23,$BU$22:$BV$25,2,0),"")</f>
        <v/>
      </c>
      <c r="AC23" s="97"/>
      <c r="AD23" s="98"/>
      <c r="AE23" s="477"/>
      <c r="AF23" s="488">
        <f ca="1">VLOOKUP($R23,$AI$22:$AR$25,10,FALSE)</f>
        <v>834031201199.90002</v>
      </c>
      <c r="AG23" s="487">
        <f ca="1">RANK(AU23,$AU$22:$AU$25)</f>
        <v>2</v>
      </c>
      <c r="AH23" s="487">
        <f ca="1">RANK(AR23,$AR$22:$AR$25)</f>
        <v>2</v>
      </c>
      <c r="AI23" s="212" t="str">
        <f ca="1">A22</f>
        <v>Ucrania</v>
      </c>
      <c r="AJ23" s="487">
        <f ca="1">AL23*3+AM23*1+AN23*0</f>
        <v>6</v>
      </c>
      <c r="AK23" s="487">
        <f ca="1">COUNTIFS($I$4:$I$49,AI23,$K$4:$K$49,"&lt;&gt;",$L$4:$L$49,"&lt;&gt;")+COUNTIFS($N$4:$N$49,AI23,$L$4:$L$49,"&lt;&gt;",$K$4:$K$49,"&lt;&gt;")</f>
        <v>3</v>
      </c>
      <c r="AL23" s="487">
        <f t="array" aca="1" ref="AL23" ca="1">SUM(($I$4:$I$49=AI23)*($K$4:$K$49&lt;&gt;"")*($L$4:$L$49&lt;&gt;"")*($K$4:$K$49&gt;$L$4:$L$49),($N$4:$N$49=AI23)*($K$4:$K$49&lt;&gt;"")*($L$4:$L$49&lt;&gt;"")*($K$4:$K$49&lt;$L$4:$L$49))</f>
        <v>2</v>
      </c>
      <c r="AM23" s="487">
        <f t="array" aca="1" ref="AM23" ca="1">SUM(($I$4:$I$49=AI23)*($K$4:$K$49&lt;&gt;"")*($L$4:$L$49&lt;&gt;"")*($K$4:$K$49=$L$4:$L$49),($N$4:$N$49=AI23)*($K$4:$K$49&lt;&gt;"")*($L$4:$L$49&lt;&gt;"")*($K$4:$K$49=$L$4:$L$49))</f>
        <v>0</v>
      </c>
      <c r="AN23" s="487">
        <f t="array" aca="1" ref="AN23" ca="1">SUM(($I$4:$I$49=AI23)*($L$4:$L$49&lt;&gt;"")*($K$4:$K$49&lt;&gt;"")*($K$4:$K$49&lt;$L$4:$L$49),($K$4:$K$49&lt;&gt;"")*($N$4:$N$49=AI23)*($L$4:$L$49&lt;&gt;"")*($K$4:$K$49&gt;$L$4:$L$49))</f>
        <v>1</v>
      </c>
      <c r="AO23" s="487">
        <f t="array" aca="1" ref="AO23" ca="1">SUMIFS($K$4:$K$49,$I$4:$I$49,AI23,$K$4:$K$49,"&lt;&gt;",$L$4:$L$49,"&lt;&gt;")+SUMIFS($L$4:$L$49,$N$4:$N$49,AI23,$K$4:$K$49,"&lt;&gt;",$L$4:$L$49,"&lt;&gt;")</f>
        <v>2</v>
      </c>
      <c r="AP23" s="487">
        <f t="array" aca="1" ref="AP23" ca="1">SUMIFS($K$4:$K$49,$N$4:$N$49,AI23,$K$4:$K$49,"&lt;&gt;",$L$4:$L$49,"&lt;&gt;")+SUMIFS($L$4:$L$49,$I$4:$I$49,AI23,$K$4:$K$49,"&lt;&gt;",$L$4:$L$49,"&lt;&gt;")</f>
        <v>2</v>
      </c>
      <c r="AQ23" s="487">
        <f ca="1">AO23-AP23</f>
        <v>0</v>
      </c>
      <c r="AR23" s="487">
        <f ca="1">IF(AK23=0,-($AW$14*VLOOKUP(AI23,Tabla3[[NombreEquipo]:[Rank]],3,FALSE)),AJ23*$AW$4+BA23+AQ23*$AW$11+AO23*$AW$12+AL23*$AW$13-($AW$14*VLOOKUP(AI23,Tabla3[[NombreEquipo]:[Rank]],3,FALSE)/100))</f>
        <v>834031201199.90002</v>
      </c>
      <c r="AS23" s="487">
        <f ca="1">AH23</f>
        <v>2</v>
      </c>
      <c r="AT23" s="487"/>
      <c r="AU23" s="487">
        <f ca="1">IFERROR(AR23-VLOOKUP(AI23,$AB$22:$AC$25,2,0),AR23)</f>
        <v>834031201199.90002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0</v>
      </c>
      <c r="BE23" s="515">
        <v>0</v>
      </c>
      <c r="BF23" s="515">
        <f t="array" aca="1" ref="BF23" ca="1">SUMIFS($K$20:$K$25,$I$20:$I$25,$AY23,$K$20:$K$25,"&lt;&gt;",$L$20:$L$25,"&lt;&gt;",$N$20:$N$25,BF21)+SUMIFS($L$20:$L$25,$I$20:$I$25,BF21,$K$20:$K$25,"&lt;&gt;",$L$20:$L$25,"&lt;&gt;",$N$20:$N$25,$AY23)</f>
        <v>1</v>
      </c>
      <c r="BG23" s="515">
        <f t="array" aca="1" ref="BG23" ca="1">SUMIFS($K$20:$K$25,$I$20:$I$25,$AY23,$K$20:$K$25,"&lt;&gt;",$L$20:$L$25,"&lt;&gt;",$N$20:$N$25,BG21)+SUMIFS($L$20:$L$25,$I$20:$I$25,BG21,$K$20:$K$25,"&lt;&gt;",$L$20:$L$25,"&lt;&gt;",$N$20:$N$25,$AY23)</f>
        <v>1</v>
      </c>
      <c r="BH23" s="515">
        <f ca="1">RANK(BI23,BI22:BI25,1)</f>
        <v>1</v>
      </c>
      <c r="BI23" s="515">
        <f ca="1">SUM(IF(AND(AJ23=AJ24),BL23,0),IF(AND(AJ23=AJ25),BM23,0),IF(AND(AJ23=AJ22),BJ23,0))</f>
        <v>0</v>
      </c>
      <c r="BJ23" s="515">
        <f ca="1">BD23-BE22</f>
        <v>-2</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3</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834031201199.90002</v>
      </c>
      <c r="BX23" s="212" t="str">
        <f ca="1">VLOOKUP(Q23,$AH$22:$AI$25,2,0)</f>
        <v>Ucrania</v>
      </c>
      <c r="BY23" s="212">
        <f ca="1">VLOOKUP($BX23,$AI$22:$AR$25,10,FALSE)</f>
        <v>834031201199.90002</v>
      </c>
      <c r="CA23" s="212">
        <v>2</v>
      </c>
      <c r="CB23" s="212" t="str">
        <f ca="1">VLOOKUP(CA23,$AH$22:$AI$25,2,0)</f>
        <v>Ucrania</v>
      </c>
      <c r="CC23" s="212">
        <f ca="1">VLOOKUP(CB23,$AI$22:$AR$25,2,FALSE)</f>
        <v>6</v>
      </c>
      <c r="CD23" s="497">
        <f ca="1">IF(SUM($AK$22:$AK$25)=12,MIN(ABS(BY22-BY23),ABS(BY23-BY24)),100)</f>
        <v>416625052100.00989</v>
      </c>
      <c r="CE23" s="212">
        <f ca="1">VLOOKUP($CB23,$AI$22:$AR$25,9,FALSE)</f>
        <v>0</v>
      </c>
      <c r="CF23" s="212">
        <f ca="1">VLOOKUP($CB23,$AI$22:$AR$25,7,FALSE)</f>
        <v>2</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74</v>
      </c>
      <c r="I24" s="35" t="str">
        <f ca="1">A22</f>
        <v>Ucrania</v>
      </c>
      <c r="J24" s="36"/>
      <c r="K24" s="37">
        <v>1</v>
      </c>
      <c r="L24" s="37">
        <v>0</v>
      </c>
      <c r="M24" s="38"/>
      <c r="N24" s="79" t="str">
        <f ca="1">A23</f>
        <v>Austria</v>
      </c>
      <c r="O24" s="111">
        <f t="shared" si="9"/>
        <v>1</v>
      </c>
      <c r="P24" s="107"/>
      <c r="Q24" s="177">
        <v>3</v>
      </c>
      <c r="R24" s="5" t="str">
        <f ca="1">VLOOKUP(Q24,$AG$22:$AI$25,3,0)</f>
        <v>Austria</v>
      </c>
      <c r="S24" s="4">
        <f ca="1">VLOOKUP(R24,$AI$22:$AR$25,2,FALSE)</f>
        <v>1</v>
      </c>
      <c r="T24" s="4">
        <f ca="1">VLOOKUP($R24,$AI$22:$AR$25,3,FALSE)</f>
        <v>3</v>
      </c>
      <c r="U24" s="4">
        <f ca="1">VLOOKUP($R24,$AI$22:$AR$25,4,FALSE)</f>
        <v>0</v>
      </c>
      <c r="V24" s="4">
        <f ca="1">VLOOKUP($R24,$AI$22:$AR$25,5,FALSE)</f>
        <v>1</v>
      </c>
      <c r="W24" s="4">
        <f ca="1">VLOOKUP($R24,$AI$22:$AR$25,6,FALSE)</f>
        <v>2</v>
      </c>
      <c r="X24" s="4">
        <f ca="1">VLOOKUP($R24,$AI$22:$AR$25,7,FALSE)</f>
        <v>1</v>
      </c>
      <c r="Y24" s="4">
        <f ca="1">VLOOKUP($R24,$AI$22:$AR$25,8,FALSE)</f>
        <v>3</v>
      </c>
      <c r="Z24" s="178">
        <f ca="1">VLOOKUP($R24,$AI$22:$AR$25,9,FALSE)</f>
        <v>-2</v>
      </c>
      <c r="AA24" s="96">
        <f ca="1">IF(SUM($AK$22:$AK$25)=12,MIN(ABS(BY23-BY24),ABS(BY24-BY25)),100)</f>
        <v>10500.010009765625</v>
      </c>
      <c r="AB24" s="123" t="str">
        <f ca="1">IF(AND(AA24&gt;=0,AA24&lt;90),VLOOKUP(Q24,$BU$22:$BV$25,2,0),"")</f>
        <v/>
      </c>
      <c r="AC24" s="97"/>
      <c r="AD24" s="98"/>
      <c r="AE24" s="477"/>
      <c r="AF24" s="488">
        <f ca="1">VLOOKUP($R24,$AI$22:$AR$25,10,FALSE)</f>
        <v>140916180499.89001</v>
      </c>
      <c r="AG24" s="487">
        <f ca="1">RANK(AU24,$AU$22:$AU$25)</f>
        <v>3</v>
      </c>
      <c r="AH24" s="487">
        <f ca="1">RANK(AR24,$AR$22:$AR$25)</f>
        <v>3</v>
      </c>
      <c r="AI24" s="212" t="str">
        <f ca="1">A23</f>
        <v>Austria</v>
      </c>
      <c r="AJ24" s="487">
        <f ca="1">AL24*3+AM24*1+AN24*0</f>
        <v>1</v>
      </c>
      <c r="AK24" s="487">
        <f ca="1">COUNTIFS($I$4:$I$49,AI24,$K$4:$K$49,"&lt;&gt;",$L$4:$L$49,"&lt;&gt;")+COUNTIFS($N$4:$N$49,AI24,$L$4:$L$49,"&lt;&gt;",$K$4:$K$49,"&lt;&gt;")</f>
        <v>3</v>
      </c>
      <c r="AL24" s="487">
        <f t="array" aca="1" ref="AL24" ca="1">SUM(($I$4:$I$49=AI24)*($K$4:$K$49&lt;&gt;"")*($L$4:$L$49&lt;&gt;"")*($K$4:$K$49&gt;$L$4:$L$49),($N$4:$N$49=AI24)*($K$4:$K$49&lt;&gt;"")*($L$4:$L$49&lt;&gt;"")*($K$4:$K$49&lt;$L$4:$L$49))</f>
        <v>0</v>
      </c>
      <c r="AM24" s="487">
        <f t="array" aca="1" ref="AM24" ca="1">SUM(($I$4:$I$49=AI24)*($K$4:$K$49&lt;&gt;"")*($L$4:$L$49&lt;&gt;"")*($K$4:$K$49=$L$4:$L$49),($N$4:$N$49=AI24)*($K$4:$K$49&lt;&gt;"")*($L$4:$L$49&lt;&gt;"")*($K$4:$K$49=$L$4:$L$49))</f>
        <v>1</v>
      </c>
      <c r="AN24" s="487">
        <f t="array" aca="1" ref="AN24" ca="1">SUM(($I$4:$I$49=AI24)*($L$4:$L$49&lt;&gt;"")*($K$4:$K$49&lt;&gt;"")*($K$4:$K$49&lt;$L$4:$L$49),($K$4:$K$49&lt;&gt;"")*($N$4:$N$49=AI24)*($L$4:$L$49&lt;&gt;"")*($K$4:$K$49&gt;$L$4:$L$49))</f>
        <v>2</v>
      </c>
      <c r="AO24" s="487">
        <f t="array" aca="1" ref="AO24" ca="1">SUMIFS($K$4:$K$49,$I$4:$I$49,AI24,$K$4:$K$49,"&lt;&gt;",$L$4:$L$49,"&lt;&gt;")+SUMIFS($L$4:$L$49,$N$4:$N$49,AI24,$K$4:$K$49,"&lt;&gt;",$L$4:$L$49,"&lt;&gt;")</f>
        <v>1</v>
      </c>
      <c r="AP24" s="487">
        <f t="array" aca="1" ref="AP24" ca="1">SUMIFS($K$4:$K$49,$N$4:$N$49,AI24,$K$4:$K$49,"&lt;&gt;",$L$4:$L$49,"&lt;&gt;")+SUMIFS($L$4:$L$49,$I$4:$I$49,AI24,$K$4:$K$49,"&lt;&gt;",$L$4:$L$49,"&lt;&gt;")</f>
        <v>3</v>
      </c>
      <c r="AQ24" s="487">
        <f ca="1">AO24-AP24</f>
        <v>-2</v>
      </c>
      <c r="AR24" s="487">
        <f ca="1">IF(AK24=0,-($AW$14*VLOOKUP(AI24,Tabla3[[NombreEquipo]:[Rank]],3,FALSE)),AJ24*$AW$4+BA24+AQ24*$AW$11+AO24*$AW$12+AL24*$AW$13-($AW$14*VLOOKUP(AI24,Tabla3[[NombreEquipo]:[Rank]],3,FALSE)/100))</f>
        <v>140916180499.89001</v>
      </c>
      <c r="AS24" s="487">
        <f ca="1">AH24</f>
        <v>3</v>
      </c>
      <c r="AT24" s="487"/>
      <c r="AU24" s="487">
        <f ca="1">IFERROR(AR24-VLOOKUP(AI24,$AB$22:$AC$25,2,0),AR24)</f>
        <v>140916180499.89001</v>
      </c>
      <c r="AV24" s="487"/>
      <c r="AW24" s="499"/>
      <c r="AX24" s="487"/>
      <c r="AY24" s="496" t="str">
        <f ca="1">AI24</f>
        <v>Austria</v>
      </c>
      <c r="AZ24" s="487">
        <f ca="1">COUNTIF(AJ22:AJ25,AJ24)</f>
        <v>2</v>
      </c>
      <c r="BA24" s="489">
        <f t="shared" ca="1" si="6"/>
        <v>2041200000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1</v>
      </c>
      <c r="BE24" s="515">
        <f t="array" aca="1" ref="BE24" ca="1">SUMIFS($K$20:$K$25,$I$20:$I$25,$AY24,$K$20:$K$25,"&lt;&gt;",$L$20:$L$25,"&lt;&gt;",$N$20:$N$25,BE21)+SUMIFS($L$20:$L$25,$I$20:$I$25,BE21,$K$20:$K$25,"&lt;&gt;",$L$20:$L$25,"&lt;&gt;",$N$20:$N$25,$AY24)</f>
        <v>0</v>
      </c>
      <c r="BF24" s="515">
        <v>0</v>
      </c>
      <c r="BG24" s="515">
        <f t="array" aca="1" ref="BG24" ca="1">SUMIFS($K$20:$K$25,$I$20:$I$25,$AY24,$K$20:$K$25,"&lt;&gt;",$L$20:$L$25,"&lt;&gt;",$N$20:$N$25,BG21)+SUMIFS($L$20:$L$25,$I$20:$I$25,BG21,$K$20:$K$25,"&lt;&gt;",$L$20:$L$25,"&lt;&gt;",$N$20:$N$25,$AY24)</f>
        <v>0</v>
      </c>
      <c r="BH24" s="515">
        <f ca="1">RANK(BI24,BI22:BI25,1)</f>
        <v>1</v>
      </c>
      <c r="BI24" s="515">
        <f ca="1">SUM(IF(AND(AJ24=AJ25),BM24,0),IF(AND(AJ24=AJ22),BJ24,0),IF(AND(AJ24=AJ23),BK24,0))</f>
        <v>0</v>
      </c>
      <c r="BJ24" s="515">
        <f ca="1">BD24-BF22</f>
        <v>-1</v>
      </c>
      <c r="BK24" s="515">
        <f ca="1">BE24-BF23</f>
        <v>-1</v>
      </c>
      <c r="BL24" s="515">
        <v>0</v>
      </c>
      <c r="BM24" s="515">
        <f ca="1">BG24-BF25</f>
        <v>0</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0</v>
      </c>
      <c r="BR24" s="514">
        <v>0</v>
      </c>
      <c r="BS24" s="514">
        <f t="array" aca="1" ref="BS24" ca="1">SUM((I$4:I$49=AY24)*(N$4:N$49=BS21)*(K$4:K$49&lt;&gt;"")*(L$4:L$49&lt;&gt;"")*(K$4:K$49&gt;L$4:L$49)*3,(N$4:N$49=AY24)*(I$4:I$49=BS21)*(K$4:K$49&lt;&gt;"")*(L$4:L$49&lt;&gt;"")*(K$4:K$49=L$4:L$49)*1,(N$4:N$49=AY24)*(I$4:I$49=BS21)*(K$4:K$49&lt;&gt;"")*(L$4:L$49&lt;&gt;"")*(K$4:K$49&lt;L$4:L$49)*3,(I$4:I$49=AY24)*(N$4:N$49=BS21)*(K$4:K$49&lt;&gt;"")*(L$4:L$49&lt;&gt;"")*(K$4:K$49=L$4:L$49)*1)</f>
        <v>1</v>
      </c>
      <c r="BT24" s="212">
        <v>3</v>
      </c>
      <c r="BU24" s="212">
        <f ca="1">RANK(BW24,$BW$22:$BW$25)</f>
        <v>3</v>
      </c>
      <c r="BV24" s="212" t="str">
        <f ca="1">A23</f>
        <v>Austria</v>
      </c>
      <c r="BW24" s="212">
        <f ca="1">IF(AK24=0,-($AW$14*VLOOKUP(AI24,Tabla3[[NombreEquipo]:[Rank]],3,FALSE)),AJ24*$AW$4+BA24+AQ24*$AW$11+AO24*$AW$12+AL24*$AW$13-($AW$14*VLOOKUP(AI24,Tabla3[[NombreEquipo]:[Rank]],3,FALSE)/100))</f>
        <v>140916180499.89001</v>
      </c>
      <c r="BX24" s="212" t="str">
        <f ca="1">VLOOKUP(Q24,$AH$22:$AI$25,2,0)</f>
        <v>Austria</v>
      </c>
      <c r="BY24" s="212">
        <f ca="1">VLOOKUP($BX24,$AI$22:$AR$25,10,FALSE)</f>
        <v>140916180499.89001</v>
      </c>
      <c r="CA24" s="212">
        <v>3</v>
      </c>
      <c r="CB24" s="212" t="str">
        <f ca="1">VLOOKUP(CA24,$AH$22:$AI$25,2,0)</f>
        <v>Austria</v>
      </c>
      <c r="CC24" s="212">
        <f ca="1">VLOOKUP(CB24,$AI$22:$AR$25,2,FALSE)</f>
        <v>1</v>
      </c>
      <c r="CD24" s="497">
        <f ca="1">IF(SUM($AK$22:$AK$25)=12,MIN(ABS(BY23-BY24),ABS(BY24-BY25)),100)</f>
        <v>10500.010009765625</v>
      </c>
      <c r="CE24" s="212">
        <f ca="1">VLOOKUP($CB24,$AI$22:$AR$25,9,FALSE)</f>
        <v>-2</v>
      </c>
      <c r="CF24" s="212">
        <f ca="1">VLOOKUP($CB24,$AI$22:$AR$25,7,FALSE)</f>
        <v>1</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0</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75" thickBot="1" x14ac:dyDescent="0.3">
      <c r="A25" s="210"/>
      <c r="B25" s="210"/>
      <c r="C25" s="210"/>
      <c r="D25" s="255"/>
      <c r="E25" s="568"/>
      <c r="F25" s="80">
        <f>Horarios!A25</f>
        <v>44368.75</v>
      </c>
      <c r="G25" s="81">
        <f>Horarios!A25+VLOOKUP($G$2,Horarios!$K$4:$O$27,4,0)*VLOOKUP($G$2,Horarios!$K$4:$O$27,5,0)</f>
        <v>44368.75</v>
      </c>
      <c r="H25" s="80" t="s">
        <v>74</v>
      </c>
      <c r="I25" s="82" t="str">
        <f ca="1">A24</f>
        <v>Macedonia del Norte</v>
      </c>
      <c r="J25" s="83"/>
      <c r="K25" s="84">
        <v>0</v>
      </c>
      <c r="L25" s="84">
        <v>2</v>
      </c>
      <c r="M25" s="85"/>
      <c r="N25" s="86" t="str">
        <f ca="1">A21</f>
        <v>Países Bajos</v>
      </c>
      <c r="O25" s="111">
        <f t="shared" si="9"/>
        <v>1</v>
      </c>
      <c r="P25" s="107"/>
      <c r="Q25" s="179">
        <v>4</v>
      </c>
      <c r="R25" s="180" t="str">
        <f ca="1">VLOOKUP(Q25,$AG$22:$AI$25,3,0)</f>
        <v>Macedonia del Norte</v>
      </c>
      <c r="S25" s="181">
        <f ca="1">VLOOKUP(R25,$AI$22:$AR$25,2,FALSE)</f>
        <v>1</v>
      </c>
      <c r="T25" s="181">
        <f ca="1">VLOOKUP($R25,$AI$22:$AR$25,3,FALSE)</f>
        <v>3</v>
      </c>
      <c r="U25" s="181">
        <f ca="1">VLOOKUP($R25,$AI$22:$AR$25,4,FALSE)</f>
        <v>0</v>
      </c>
      <c r="V25" s="181">
        <f ca="1">VLOOKUP($R25,$AI$22:$AR$25,5,FALSE)</f>
        <v>1</v>
      </c>
      <c r="W25" s="181">
        <f ca="1">VLOOKUP($R25,$AI$22:$AR$25,6,FALSE)</f>
        <v>2</v>
      </c>
      <c r="X25" s="181">
        <f ca="1">VLOOKUP($R25,$AI$22:$AR$25,7,FALSE)</f>
        <v>0</v>
      </c>
      <c r="Y25" s="181">
        <f ca="1">VLOOKUP($R25,$AI$22:$AR$25,8,FALSE)</f>
        <v>3</v>
      </c>
      <c r="Z25" s="182">
        <f ca="1">VLOOKUP($R25,$AI$22:$AR$25,9,FALSE)</f>
        <v>-3</v>
      </c>
      <c r="AA25" s="96">
        <f ca="1">IF(SUM($AK$22:$AK$25)=12,MIN(ABS(BY24-BY25),ABS(BY25-BY26)),100)</f>
        <v>10500.010009765625</v>
      </c>
      <c r="AB25" s="123" t="str">
        <f ca="1">IF(AND(AA25&gt;=0,AA25&lt;90),VLOOKUP(Q25,$BU$22:$BV$25,2,0),"")</f>
        <v/>
      </c>
      <c r="AC25" s="95"/>
      <c r="AD25" s="96"/>
      <c r="AE25" s="476"/>
      <c r="AF25" s="488">
        <f ca="1">VLOOKUP($R25,$AI$22:$AR$25,10,FALSE)</f>
        <v>140916169999.88</v>
      </c>
      <c r="AG25" s="487">
        <f ca="1">RANK(AU25,$AU$22:$AU$25)</f>
        <v>4</v>
      </c>
      <c r="AH25" s="487">
        <f ca="1">RANK(AR25,$AR$22:$AR$25)</f>
        <v>4</v>
      </c>
      <c r="AI25" s="212" t="str">
        <f ca="1">A24</f>
        <v>Macedonia del Norte</v>
      </c>
      <c r="AJ25" s="487">
        <f ca="1">AL25*3+AM25*1+AN25*0</f>
        <v>1</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1</v>
      </c>
      <c r="AN25" s="487">
        <f t="array" aca="1" ref="AN25" ca="1">SUM(($I$4:$I$49=AI25)*($L$4:$L$49&lt;&gt;"")*($K$4:$K$49&lt;&gt;"")*($K$4:$K$49&lt;$L$4:$L$49),($K$4:$K$49&lt;&gt;"")*($N$4:$N$49=AI25)*($L$4:$L$49&lt;&gt;"")*($K$4:$K$49&gt;$L$4:$L$49))</f>
        <v>2</v>
      </c>
      <c r="AO25" s="487">
        <f t="array" aca="1" ref="AO25" ca="1">SUMIFS($K$4:$K$49,$I$4:$I$49,AI25,$K$4:$K$49,"&lt;&gt;",$L$4:$L$49,"&lt;&gt;")+SUMIFS($L$4:$L$49,$N$4:$N$49,AI25,$K$4:$K$49,"&lt;&gt;",$L$4:$L$49,"&lt;&gt;")</f>
        <v>0</v>
      </c>
      <c r="AP25" s="487">
        <f t="array" aca="1" ref="AP25" ca="1">SUMIFS($K$4:$K$49,$N$4:$N$49,AI25,$K$4:$K$49,"&lt;&gt;",$L$4:$L$49,"&lt;&gt;")+SUMIFS($L$4:$L$49,$I$4:$I$49,AI25,$K$4:$K$49,"&lt;&gt;",$L$4:$L$49,"&lt;&gt;")</f>
        <v>3</v>
      </c>
      <c r="AQ25" s="487">
        <f ca="1">AO25-AP25</f>
        <v>-3</v>
      </c>
      <c r="AR25" s="487">
        <f ca="1">IF(AK25=0,-($AW$14*VLOOKUP(AI25,Tabla3[[NombreEquipo]:[Rank]],3,FALSE)),AJ25*$AW$4+BA25+AQ25*$AW$11+AO25*$AW$12+AL25*$AW$13-($AW$14*VLOOKUP(AI25,Tabla3[[NombreEquipo]:[Rank]],3,FALSE)/100))</f>
        <v>140916169999.88</v>
      </c>
      <c r="AS25" s="487">
        <f ca="1">AH25</f>
        <v>4</v>
      </c>
      <c r="AT25" s="487"/>
      <c r="AU25" s="487">
        <f ca="1">IFERROR(AR25-VLOOKUP(AI25,$AB$22:$AC$25,2,0),AR25)</f>
        <v>140916169999.88</v>
      </c>
      <c r="AV25" s="487"/>
      <c r="AW25" s="499"/>
      <c r="AX25" s="487"/>
      <c r="AY25" s="496" t="str">
        <f ca="1">AI25</f>
        <v>Macedonia del Norte</v>
      </c>
      <c r="AZ25" s="487">
        <f ca="1">COUNTIF(AJ22:AJ25,AJ25)</f>
        <v>2</v>
      </c>
      <c r="BA25" s="489">
        <f t="shared" ca="1" si="6"/>
        <v>2041200000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0</v>
      </c>
      <c r="BG25" s="515">
        <v>0</v>
      </c>
      <c r="BH25" s="515">
        <f ca="1">RANK(BI25,BI22:BI25,1)</f>
        <v>1</v>
      </c>
      <c r="BI25" s="515">
        <f ca="1">SUM(IF(AND(AJ25=AJ22),BJ25,0),IF(AND(AJ25=AJ23),BK25,0),IF(AND(AJ25=AJ24),BL25,0))</f>
        <v>0</v>
      </c>
      <c r="BJ25" s="515">
        <f ca="1">BD25-BG22</f>
        <v>-2</v>
      </c>
      <c r="BK25" s="515">
        <f ca="1">BE25-BG23</f>
        <v>-1</v>
      </c>
      <c r="BL25" s="515">
        <f ca="1">BF25-BG24</f>
        <v>0</v>
      </c>
      <c r="BM25" s="515">
        <v>0</v>
      </c>
      <c r="BN25" s="514">
        <f ca="1">RANK(BO25,BO22:BO25,1)</f>
        <v>3</v>
      </c>
      <c r="BO25" s="514">
        <f ca="1">SUM(IF(AND(AJ25=AJ22),BP25,0),IF(AND(AJ25=AJ23),BQ25,0),IF(AND(AJ25=AJ24),BR25,0))</f>
        <v>1</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1</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140916169999.88</v>
      </c>
      <c r="BX25" s="212" t="str">
        <f ca="1">VLOOKUP(Q25,$AH$22:$AI$25,2,0)</f>
        <v>Macedonia del Norte</v>
      </c>
      <c r="BY25" s="212">
        <f ca="1">VLOOKUP($BX25,$AI$22:$AR$25,10,FALSE)</f>
        <v>140916169999.88</v>
      </c>
      <c r="CA25" s="212">
        <v>4</v>
      </c>
      <c r="CB25" s="212" t="str">
        <f ca="1">VLOOKUP(CA25,$AH$22:$AI$25,2,0)</f>
        <v>Macedonia del Norte</v>
      </c>
      <c r="CC25" s="212">
        <f ca="1">VLOOKUP(CB25,$AI$22:$AR$25,2,FALSE)</f>
        <v>1</v>
      </c>
      <c r="CD25" s="497">
        <f ca="1">IF(SUM($AK$22:$AK$25)=12,MIN(ABS(BY24-BY25),ABS(BY25-BY26)),100)</f>
        <v>10500.010009765625</v>
      </c>
      <c r="CE25" s="212">
        <f ca="1">VLOOKUP($CB25,$AI$22:$AR$25,9,FALSE)</f>
        <v>-3</v>
      </c>
      <c r="CF25" s="212">
        <f ca="1">VLOOKUP($CB25,$AI$22:$AR$25,7,FALSE)</f>
        <v>0</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0</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3</v>
      </c>
      <c r="FN25" s="489">
        <f ca="1">SUM(IF(AND(AJ25=AJ22,BC25=BC22,BI25=BI22,BO25=BO22),BP25,0),IF(AND(AJ25=AJ23,BC25=BC23,BI25=BI23,BO25=BO23),BQ25,0),IF(AND(AJ25=AJ24,BC25=BC24,BI25=BI24,BO25=BO24),BR25,0))</f>
        <v>1</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77</v>
      </c>
      <c r="B28" s="413" t="s">
        <v>127</v>
      </c>
      <c r="C28" s="414">
        <f>COUNTIF(Equipos!$C$2:$C$25,EUROCOPA!B28)</f>
        <v>4</v>
      </c>
      <c r="D28" s="255"/>
      <c r="E28" s="571" t="s">
        <v>127</v>
      </c>
      <c r="F28" s="294">
        <f>Horarios!A28</f>
        <v>44360.625</v>
      </c>
      <c r="G28" s="295">
        <f>Horarios!A28+VLOOKUP($G$2,Horarios!$K$4:$O$27,4,0)*VLOOKUP($G$2,Horarios!$K$4:$O$27,5,0)</f>
        <v>44360.625</v>
      </c>
      <c r="H28" s="294" t="s">
        <v>72</v>
      </c>
      <c r="I28" s="296" t="str">
        <f ca="1">A29</f>
        <v>Inglaterra</v>
      </c>
      <c r="J28" s="297"/>
      <c r="K28" s="298">
        <v>2</v>
      </c>
      <c r="L28" s="298">
        <v>1</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2</v>
      </c>
      <c r="CR28" s="487">
        <f t="shared" ca="1" si="14"/>
        <v>2</v>
      </c>
      <c r="CS28" s="487">
        <f t="shared" ca="1" si="14"/>
        <v>3</v>
      </c>
      <c r="CT28" s="487">
        <f t="shared" ca="1" si="14"/>
        <v>0</v>
      </c>
      <c r="CU28" s="487">
        <f t="shared" ca="1" si="14"/>
        <v>0</v>
      </c>
      <c r="CV28" s="487">
        <f t="shared" ca="1" si="14"/>
        <v>0</v>
      </c>
      <c r="CW28" s="487">
        <f t="shared" ca="1" si="14"/>
        <v>1</v>
      </c>
      <c r="CX28" s="487">
        <f t="shared" ca="1" si="14"/>
        <v>1</v>
      </c>
      <c r="CY28" s="487">
        <f t="shared" ca="1" si="14"/>
        <v>0</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72</v>
      </c>
      <c r="I29" s="289" t="str">
        <f ca="1">A31</f>
        <v>Escocia</v>
      </c>
      <c r="J29" s="290"/>
      <c r="K29" s="291">
        <v>0</v>
      </c>
      <c r="L29" s="291">
        <v>0</v>
      </c>
      <c r="M29" s="292"/>
      <c r="N29" s="301" t="str">
        <f ca="1">A32</f>
        <v>República Checa</v>
      </c>
      <c r="O29" s="111">
        <f t="shared" ref="O29:O33" si="15">IF(NOT(OR(ISBLANK(K29),ISBLANK(L29))),1,0)</f>
        <v>1</v>
      </c>
      <c r="P29" s="107"/>
      <c r="Q29" s="349" t="s">
        <v>18</v>
      </c>
      <c r="R29" s="350" t="s">
        <v>120</v>
      </c>
      <c r="S29" s="351" t="s">
        <v>79</v>
      </c>
      <c r="T29" s="351" t="s">
        <v>6</v>
      </c>
      <c r="U29" s="351" t="s">
        <v>7</v>
      </c>
      <c r="V29" s="351" t="s">
        <v>3</v>
      </c>
      <c r="W29" s="351" t="s">
        <v>8</v>
      </c>
      <c r="X29" s="351" t="s">
        <v>9</v>
      </c>
      <c r="Y29" s="351" t="s">
        <v>10</v>
      </c>
      <c r="Z29" s="352" t="s">
        <v>118</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73</v>
      </c>
      <c r="I30" s="289" t="str">
        <f ca="1">A30</f>
        <v>Croacia</v>
      </c>
      <c r="J30" s="290"/>
      <c r="K30" s="291">
        <v>2</v>
      </c>
      <c r="L30" s="291">
        <v>1</v>
      </c>
      <c r="M30" s="292"/>
      <c r="N30" s="301" t="str">
        <f ca="1">A32</f>
        <v>República Checa</v>
      </c>
      <c r="O30" s="111">
        <f t="shared" si="15"/>
        <v>1</v>
      </c>
      <c r="P30" s="107"/>
      <c r="Q30" s="353">
        <v>1</v>
      </c>
      <c r="R30" s="354" t="str">
        <f ca="1">VLOOKUP(Q30,$AG$30:$AI$33,3,0)</f>
        <v>Inglaterra</v>
      </c>
      <c r="S30" s="355">
        <f ca="1">VLOOKUP(R30,$AI$30:$AR$33,2,FALSE)</f>
        <v>9</v>
      </c>
      <c r="T30" s="355">
        <f ca="1">VLOOKUP($R30,$AI$30:$AR$33,3,FALSE)</f>
        <v>3</v>
      </c>
      <c r="U30" s="355">
        <f ca="1">VLOOKUP($R30,$AI$30:$AR$33,4,FALSE)</f>
        <v>3</v>
      </c>
      <c r="V30" s="355">
        <f ca="1">VLOOKUP($R30,$AI$30:$AR$33,5,FALSE)</f>
        <v>0</v>
      </c>
      <c r="W30" s="355">
        <f ca="1">VLOOKUP($R30,$AI$30:$AR$33,6,FALSE)</f>
        <v>0</v>
      </c>
      <c r="X30" s="355">
        <f ca="1">VLOOKUP($R30,$AI$30:$AR$33,7,FALSE)</f>
        <v>6</v>
      </c>
      <c r="Y30" s="355">
        <f ca="1">VLOOKUP($R30,$AI$30:$AR$33,8,FALSE)</f>
        <v>3</v>
      </c>
      <c r="Z30" s="356">
        <f ca="1">VLOOKUP($R30,$AI$30:$AR$33,9,FALSE)</f>
        <v>3</v>
      </c>
      <c r="AA30" s="96">
        <f ca="1">IF(SUM($AK$30:$AK$33)=12,MIN(ABS(BY29-BY30),ABS(BY30-BY31)),100)</f>
        <v>416625021100.01013</v>
      </c>
      <c r="AB30" s="123" t="str">
        <f ca="1">IF(AND(AA30&gt;=0,AA30&lt;90),VLOOKUP(Q30,$BU$30:$BV$33,2,0),"")</f>
        <v/>
      </c>
      <c r="AC30" s="95"/>
      <c r="AD30" s="96"/>
      <c r="AE30" s="476"/>
      <c r="AF30" s="488">
        <f ca="1">VLOOKUP($R30,$AI$30:$AR$33,10,FALSE)</f>
        <v>1250656233299.8701</v>
      </c>
      <c r="AG30" s="487">
        <f ca="1">RANK(AU30,$AU$30:$AU$33)</f>
        <v>1</v>
      </c>
      <c r="AH30" s="487">
        <f ca="1">RANK(AR30,$AR$30:$AR$33)</f>
        <v>1</v>
      </c>
      <c r="AI30" s="212" t="str">
        <f ca="1">A29</f>
        <v>Inglaterra</v>
      </c>
      <c r="AJ30" s="487">
        <f ca="1">AL30*3+AM30*1+AN30*0</f>
        <v>9</v>
      </c>
      <c r="AK30" s="487">
        <f ca="1">COUNTIFS($I$4:$I$49,AI30,$K$4:$K$49,"&lt;&gt;",$L$4:$L$49,"&lt;&gt;")+COUNTIFS($N$4:$N$49,AI30,$L$4:$L$49,"&lt;&gt;",$K$4:$K$49,"&lt;&gt;")</f>
        <v>3</v>
      </c>
      <c r="AL30" s="487">
        <f t="array" aca="1" ref="AL30" ca="1">SUM(($I$4:$I$49=AI30)*($K$4:$K$49&lt;&gt;"")*($L$4:$L$49&lt;&gt;"")*($K$4:$K$49&gt;$L$4:$L$49),($N$4:$N$49=AI30)*($K$4:$K$49&lt;&gt;"")*($L$4:$L$49&lt;&gt;"")*($K$4:$K$49&lt;$L$4:$L$49))</f>
        <v>3</v>
      </c>
      <c r="AM30" s="487">
        <f t="array" aca="1" ref="AM30" ca="1">SUM(($I$4:$I$49=AI30)*($K$4:$K$49&lt;&gt;"")*($L$4:$L$49&lt;&gt;"")*($K$4:$K$49=$L$4:$L$49),($N$4:$N$49=AI30)*($K$4:$K$49&lt;&gt;"")*($L$4:$L$49&lt;&gt;"")*($K$4:$K$49=$L$4:$L$49))</f>
        <v>0</v>
      </c>
      <c r="AN30" s="487">
        <f t="array" aca="1" ref="AN30" ca="1">SUM(($I$4:$I$49=AI30)*($L$4:$L$49&lt;&gt;"")*($K$4:$K$49&lt;&gt;"")*($K$4:$K$49&lt;$L$4:$L$49),($K$4:$K$49&lt;&gt;"")*($N$4:$N$49=AI30)*($L$4:$L$49&lt;&gt;"")*($K$4:$K$49&gt;$L$4:$L$49))</f>
        <v>0</v>
      </c>
      <c r="AO30" s="487">
        <f t="array" aca="1" ref="AO30" ca="1">SUMIFS($K$4:$K$49,$I$4:$I$49,AI30,$K$4:$K$49,"&lt;&gt;",$L$4:$L$49,"&lt;&gt;")+SUMIFS($L$4:$L$49,$N$4:$N$49,AI30,$K$4:$K$49,"&lt;&gt;",$L$4:$L$49,"&lt;&gt;")</f>
        <v>6</v>
      </c>
      <c r="AP30" s="487">
        <f t="array" aca="1" ref="AP30" ca="1">SUMIFS($K$4:$K$49,$N$4:$N$49,AI30,$K$4:$K$49,"&lt;&gt;",$L$4:$L$49,"&lt;&gt;")+SUMIFS($L$4:$L$49,$I$4:$I$49,AI30,$K$4:$K$49,"&lt;&gt;",$L$4:$L$49,"&lt;&gt;")</f>
        <v>3</v>
      </c>
      <c r="AQ30" s="487">
        <f ca="1">AO30-AP30</f>
        <v>3</v>
      </c>
      <c r="AR30" s="487">
        <f ca="1">IF(AK30=0,-($AW$14*VLOOKUP(AI30,Tabla3[[NombreEquipo]:[Rank]],3,FALSE)),AJ30*$AW$4+BA30+AQ30*$AW$11+AO30*$AW$12+AL30*$AW$13-($AW$14*VLOOKUP(AI30,Tabla3[[NombreEquipo]:[Rank]],3,FALSE)/100))</f>
        <v>1250656233299.8701</v>
      </c>
      <c r="AS30" s="487">
        <f ca="1">AH30</f>
        <v>1</v>
      </c>
      <c r="AT30" s="487"/>
      <c r="AU30" s="487">
        <f ca="1">IFERROR(AR30-VLOOKUP(AI30,$AB$30:$AC$33,2,0),AR30)</f>
        <v>1250656233299.8701</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2</v>
      </c>
      <c r="BF30" s="515">
        <f t="array" aca="1" ref="BF30" ca="1">SUMIFS($K$28:$K$33,$I$28:$I$33,$AY30,$K$28:$K$33,"&lt;&gt;",$L$28:$L$33,"&lt;&gt;",$N$28:$N$33,BF29)+SUMIFS($L$28:$L$33,$I$28:$I$33,BF29,$K$28:$K$33,"&lt;&gt;",$L$28:$L$33,"&lt;&gt;",$N$28:$N$33,$AY30)</f>
        <v>2</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1</v>
      </c>
      <c r="BL30" s="515">
        <f ca="1">BF30-BD32</f>
        <v>1</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1250656233299.8701</v>
      </c>
      <c r="BX30" s="212" t="str">
        <f ca="1">VLOOKUP(Q30,$AH$30:$AI$33,2,0)</f>
        <v>Inglaterra</v>
      </c>
      <c r="BY30" s="212">
        <f ca="1">VLOOKUP($BX30,$AI$30:$AR$33,10,FALSE)</f>
        <v>1250656233299.8701</v>
      </c>
      <c r="CA30" s="212">
        <v>1</v>
      </c>
      <c r="CB30" s="212" t="str">
        <f ca="1">VLOOKUP(CA30,$AH$30:$AI$33,2,0)</f>
        <v>Inglaterra</v>
      </c>
      <c r="CC30" s="212">
        <f ca="1">VLOOKUP(CB30,$AI$30:$AR$33,2,FALSE)</f>
        <v>9</v>
      </c>
      <c r="CD30" s="497">
        <f ca="1">IF(SUM($AK$30:$AK$33)=12,MIN(ABS(BY29-BY30),ABS(BY30-BY31)),100)</f>
        <v>416625021100.01013</v>
      </c>
      <c r="CE30" s="212">
        <f ca="1">VLOOKUP($CB30,$AI$30:$AR$33,9,FALSE)</f>
        <v>3</v>
      </c>
      <c r="CF30" s="212">
        <f ca="1">VLOOKUP($CB30,$AI$30:$AR$33,7,FALSE)</f>
        <v>6</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73</v>
      </c>
      <c r="I31" s="289" t="str">
        <f ca="1">A29</f>
        <v>Inglaterra</v>
      </c>
      <c r="J31" s="290"/>
      <c r="K31" s="291">
        <v>2</v>
      </c>
      <c r="L31" s="291">
        <v>1</v>
      </c>
      <c r="M31" s="293"/>
      <c r="N31" s="301" t="str">
        <f ca="1">A31</f>
        <v>Escocia</v>
      </c>
      <c r="O31" s="111">
        <f t="shared" si="15"/>
        <v>1</v>
      </c>
      <c r="P31" s="107"/>
      <c r="Q31" s="334">
        <v>2</v>
      </c>
      <c r="R31" s="5" t="str">
        <f ca="1">VLOOKUP(Q31,$AG$30:$AI$33,3,0)</f>
        <v>Croacia</v>
      </c>
      <c r="S31" s="4">
        <f ca="1">VLOOKUP(R31,$AI$30:$AR$33,2,FALSE)</f>
        <v>6</v>
      </c>
      <c r="T31" s="4">
        <f ca="1">VLOOKUP($R31,$AI$30:$AR$33,3,FALSE)</f>
        <v>3</v>
      </c>
      <c r="U31" s="4">
        <f ca="1">VLOOKUP($R31,$AI$30:$AR$33,4,FALSE)</f>
        <v>2</v>
      </c>
      <c r="V31" s="4">
        <f ca="1">VLOOKUP($R31,$AI$30:$AR$33,5,FALSE)</f>
        <v>0</v>
      </c>
      <c r="W31" s="4">
        <f ca="1">VLOOKUP($R31,$AI$30:$AR$33,6,FALSE)</f>
        <v>1</v>
      </c>
      <c r="X31" s="4">
        <f ca="1">VLOOKUP($R31,$AI$30:$AR$33,7,FALSE)</f>
        <v>4</v>
      </c>
      <c r="Y31" s="4">
        <f ca="1">VLOOKUP($R31,$AI$30:$AR$33,8,FALSE)</f>
        <v>3</v>
      </c>
      <c r="Z31" s="335">
        <f ca="1">VLOOKUP($R31,$AI$30:$AR$33,9,FALSE)</f>
        <v>1</v>
      </c>
      <c r="AA31" s="96">
        <f ca="1">IF(SUM($AK$30:$AK$33)=12,MIN(ABS(BY30-BY31),ABS(BY31-BY32)),100)</f>
        <v>416625021100.01013</v>
      </c>
      <c r="AB31" s="123" t="str">
        <f ca="1">IF(AND(AA31&gt;=0,AA31&lt;90),VLOOKUP(Q31,$BU$30:$BV$33,2,0),"")</f>
        <v/>
      </c>
      <c r="AC31" s="97"/>
      <c r="AD31" s="98"/>
      <c r="AE31" s="477"/>
      <c r="AF31" s="488">
        <f ca="1">VLOOKUP($R31,$AI$30:$AR$33,10,FALSE)</f>
        <v>834031212199.85999</v>
      </c>
      <c r="AG31" s="487">
        <f ca="1">RANK(AU31,$AU$30:$AU$33)</f>
        <v>2</v>
      </c>
      <c r="AH31" s="487">
        <f ca="1">RANK(AR31,$AR$30:$AR$33)</f>
        <v>2</v>
      </c>
      <c r="AI31" s="212" t="str">
        <f ca="1">A30</f>
        <v>Croacia</v>
      </c>
      <c r="AJ31" s="487">
        <f ca="1">AL31*3+AM31*1+AN31*0</f>
        <v>6</v>
      </c>
      <c r="AK31" s="487">
        <f ca="1">COUNTIFS($I$4:$I$49,AI31,$K$4:$K$49,"&lt;&gt;",$L$4:$L$49,"&lt;&gt;")+COUNTIFS($N$4:$N$49,AI31,$L$4:$L$49,"&lt;&gt;",$K$4:$K$49,"&lt;&gt;")</f>
        <v>3</v>
      </c>
      <c r="AL31" s="487">
        <f t="array" aca="1" ref="AL31" ca="1">SUM(($I$4:$I$49=AI31)*($K$4:$K$49&lt;&gt;"")*($L$4:$L$49&lt;&gt;"")*($K$4:$K$49&gt;$L$4:$L$49),($N$4:$N$49=AI31)*($K$4:$K$49&lt;&gt;"")*($L$4:$L$49&lt;&gt;"")*($K$4:$K$49&lt;$L$4:$L$49))</f>
        <v>2</v>
      </c>
      <c r="AM31" s="487">
        <f t="array" aca="1" ref="AM31" ca="1">SUM(($I$4:$I$49=AI31)*($K$4:$K$49&lt;&gt;"")*($L$4:$L$49&lt;&gt;"")*($K$4:$K$49=$L$4:$L$49),($N$4:$N$49=AI31)*($K$4:$K$49&lt;&gt;"")*($L$4:$L$49&lt;&gt;"")*($K$4:$K$49=$L$4:$L$49))</f>
        <v>0</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834031212199.85999</v>
      </c>
      <c r="AS31" s="487">
        <f ca="1">AH31</f>
        <v>2</v>
      </c>
      <c r="AT31" s="487"/>
      <c r="AU31" s="487">
        <f ca="1">IFERROR(AR31-VLOOKUP(AI31,$AB$30:$AC$33,2,0),AR31)</f>
        <v>834031212199.85999</v>
      </c>
      <c r="AV31" s="487"/>
      <c r="AW31" s="499"/>
      <c r="AX31" s="487"/>
      <c r="AY31" s="496" t="str">
        <f ca="1">AI31</f>
        <v>Croacia</v>
      </c>
      <c r="AZ31" s="487">
        <f ca="1">COUNTIF(AJ30:AJ33,AJ31)</f>
        <v>1</v>
      </c>
      <c r="BA31" s="489">
        <f t="shared" ref="BA31:BA33" ca="1" si="16">(BB31*$AW$7)+(BH31*$AW$6)+(BN31*$AW$5)+(FI31*$AW$10)+(FK31*$AW$9)+(FM31*$AW$8)</f>
        <v>781200000</v>
      </c>
      <c r="BB31" s="515">
        <f ca="1">RANK(BC31,BC30:BC33,1)</f>
        <v>1</v>
      </c>
      <c r="BC31" s="515">
        <f ca="1">SUM(IF(AND(AJ31=AJ32),BF31,0),IF(AND(AJ31=AJ33),BG31,0),IF(AND(AJ31=AJ30),BD31,0))</f>
        <v>0</v>
      </c>
      <c r="BD31" s="515">
        <f t="array" aca="1" ref="BD31" ca="1">SUMIFS($K$28:$K$33,$I$28:$I$33,$AY31,$K$28:$K$33,"&lt;&gt;",$L$28:$L$33,"&lt;&gt;",$N$28:$N$33,BD29)+SUMIFS($L$28:$L$33,$I$28:$I$33,BD29,$K$28:$K$33,"&lt;&gt;",$L$28:$L$33,"&lt;&gt;",$N$28:$N$33,$AY31)</f>
        <v>1</v>
      </c>
      <c r="BE31" s="515">
        <v>0</v>
      </c>
      <c r="BF31" s="515">
        <f t="array" aca="1" ref="BF31" ca="1">SUMIFS($K$28:$K$33,$I$28:$I$33,$AY31,$K$28:$K$33,"&lt;&gt;",$L$28:$L$33,"&lt;&gt;",$N$28:$N$33,BF29)+SUMIFS($L$28:$L$33,$I$28:$I$33,BF29,$K$28:$K$33,"&lt;&gt;",$L$28:$L$33,"&lt;&gt;",$N$28:$N$33,$AY31)</f>
        <v>1</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-1</v>
      </c>
      <c r="BK31" s="515">
        <v>0</v>
      </c>
      <c r="BL31" s="515">
        <f ca="1">BF31-BE32</f>
        <v>1</v>
      </c>
      <c r="BM31" s="515">
        <f ca="1">BG31-BE33</f>
        <v>1</v>
      </c>
      <c r="BN31" s="514">
        <f ca="1">RANK(BO31,BO30:BO33,1)</f>
        <v>1</v>
      </c>
      <c r="BO31" s="514">
        <f ca="1">SUM(IF(AND(AJ31=AJ32),BR31,0),IF(AND(AJ31=AJ33),BS31,0),IF(AND(AJ31=AJ30),BP31,0))</f>
        <v>0</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2</v>
      </c>
      <c r="BV31" s="212" t="str">
        <f ca="1">A30</f>
        <v>Croacia</v>
      </c>
      <c r="BW31" s="212">
        <f ca="1">IF(AK31=0,-($AW$14*VLOOKUP(AI31,Tabla3[[NombreEquipo]:[Rank]],3,FALSE)),AJ31*$AW$4+BA31+AQ31*$AW$11+AO31*$AW$12+AL31*$AW$13-($AW$14*VLOOKUP(AI31,Tabla3[[NombreEquipo]:[Rank]],3,FALSE)/100))</f>
        <v>834031212199.85999</v>
      </c>
      <c r="BX31" s="212" t="str">
        <f ca="1">VLOOKUP(Q31,$AH$30:$AI$33,2,0)</f>
        <v>Croacia</v>
      </c>
      <c r="BY31" s="212">
        <f ca="1">VLOOKUP($BX31,$AI$30:$AR$33,10,FALSE)</f>
        <v>834031212199.85999</v>
      </c>
      <c r="CA31" s="212">
        <v>2</v>
      </c>
      <c r="CB31" s="212" t="str">
        <f ca="1">VLOOKUP(CA31,$AH$30:$AI$33,2,0)</f>
        <v>Croacia</v>
      </c>
      <c r="CC31" s="212">
        <f ca="1">VLOOKUP(CB31,$AI$30:$AR$33,2,FALSE)</f>
        <v>6</v>
      </c>
      <c r="CD31" s="497">
        <f ca="1">IF(SUM($AK$30:$AK$33)=12,MIN(ABS(BY30-BY31),ABS(BY31-BY32)),100)</f>
        <v>416625021100.01013</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1</v>
      </c>
      <c r="CS31" s="487">
        <f t="array" aca="1" ref="CS31" ca="1">IF(AND($CC$31&lt;&gt;$CC$30,$CC$31&lt;&gt;$CC$32),1,0)</f>
        <v>1</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1</v>
      </c>
      <c r="FJ31" s="489">
        <f ca="1">SUM(IF(AND(AJ31=AJ32,BC31=BC32,BI31=BI32,BO31=BO32),BF31,0),IF(AND(AJ31=AJ33,BC31=BC33,BI31=BI33,BO31=BO33),BG31,0),IF(AND(AJ31=AJ30,BC31=BC30,BI31=BI30,BO31=BO30),BD31,0))</f>
        <v>0</v>
      </c>
      <c r="FK31" s="515">
        <f ca="1">RANK(FL31,FL30:FL33,1)</f>
        <v>1</v>
      </c>
      <c r="FL31" s="489">
        <f ca="1">SUM(IF(AND(AJ31=AJ32,BC31=BC32,BI31=BI32,BO31=BO32),BL31,0),IF(AND(AJ31=AJ33,BC31=BC33,BI31=BI33,BO31=BO33),BM31,0),IF(AND(AJ31=AJ30,BC31=BC30,BI31=BI30,BO31=BO30),BJ31,0))</f>
        <v>0</v>
      </c>
      <c r="FM31" s="515">
        <f ca="1">RANK(FN31,FN30:FN33,1)</f>
        <v>1</v>
      </c>
      <c r="FN31" s="489">
        <f ca="1">SUM(IF(AND(AJ31=AJ32,BC31=BC32,BI31=BI32,BO31=BO32),BR31,0),IF(AND(AJ31=AJ33,BC31=BC33,BI31=BI33,BO31=BO33),BS31,0),IF(AND(AJ31=AJ30,BC31=BC30,BI31=BI30,BO31=BO30),BP31,0))</f>
        <v>0</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74</v>
      </c>
      <c r="I32" s="289" t="str">
        <f ca="1">A32</f>
        <v>República Checa</v>
      </c>
      <c r="J32" s="290"/>
      <c r="K32" s="291">
        <v>1</v>
      </c>
      <c r="L32" s="291">
        <v>2</v>
      </c>
      <c r="M32" s="292"/>
      <c r="N32" s="301" t="str">
        <f ca="1">A29</f>
        <v>Inglaterra</v>
      </c>
      <c r="O32" s="111">
        <f t="shared" si="15"/>
        <v>1</v>
      </c>
      <c r="P32" s="107"/>
      <c r="Q32" s="334">
        <v>3</v>
      </c>
      <c r="R32" s="5" t="str">
        <f ca="1">VLOOKUP(Q32,$AG$30:$AI$33,3,0)</f>
        <v>República Checa</v>
      </c>
      <c r="S32" s="4">
        <f ca="1">VLOOKUP(R32,$AI$30:$AR$33,2,FALSE)</f>
        <v>1</v>
      </c>
      <c r="T32" s="4">
        <f ca="1">VLOOKUP($R32,$AI$30:$AR$33,3,FALSE)</f>
        <v>3</v>
      </c>
      <c r="U32" s="4">
        <f ca="1">VLOOKUP($R32,$AI$30:$AR$33,4,FALSE)</f>
        <v>0</v>
      </c>
      <c r="V32" s="4">
        <f ca="1">VLOOKUP($R32,$AI$30:$AR$33,5,FALSE)</f>
        <v>1</v>
      </c>
      <c r="W32" s="4">
        <f ca="1">VLOOKUP($R32,$AI$30:$AR$33,6,FALSE)</f>
        <v>2</v>
      </c>
      <c r="X32" s="4">
        <f ca="1">VLOOKUP($R32,$AI$30:$AR$33,7,FALSE)</f>
        <v>2</v>
      </c>
      <c r="Y32" s="4">
        <f ca="1">VLOOKUP($R32,$AI$30:$AR$33,8,FALSE)</f>
        <v>4</v>
      </c>
      <c r="Z32" s="335">
        <f ca="1">VLOOKUP($R32,$AI$30:$AR$33,9,FALSE)</f>
        <v>-2</v>
      </c>
      <c r="AA32" s="96">
        <f ca="1">IF(SUM($AK$30:$AK$33)=12,MIN(ABS(BY31-BY32),ABS(BY32-BY33)),100)</f>
        <v>499.989990234375</v>
      </c>
      <c r="AB32" s="123" t="str">
        <f ca="1">IF(AND(AA32&gt;=0,AA32&lt;90),VLOOKUP(Q32,$BU$30:$BV$33,2,0),"")</f>
        <v/>
      </c>
      <c r="AC32" s="97"/>
      <c r="AD32" s="98"/>
      <c r="AE32" s="477"/>
      <c r="AF32" s="488">
        <f ca="1">VLOOKUP($R32,$AI$30:$AR$33,10,FALSE)</f>
        <v>140916180999.84</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3</v>
      </c>
      <c r="AQ32" s="487">
        <f ca="1">AO32-AP32</f>
        <v>-2</v>
      </c>
      <c r="AR32" s="487">
        <f ca="1">IF(AK32=0,-($AW$14*VLOOKUP(AI32,Tabla3[[NombreEquipo]:[Rank]],3,FALSE)),AJ32*$AW$4+BA32+AQ32*$AW$11+AO32*$AW$12+AL32*$AW$13-($AW$14*VLOOKUP(AI32,Tabla3[[NombreEquipo]:[Rank]],3,FALSE)/100))</f>
        <v>140916180499.85001</v>
      </c>
      <c r="AS32" s="487">
        <f ca="1">AH32</f>
        <v>4</v>
      </c>
      <c r="AT32" s="487"/>
      <c r="AU32" s="487">
        <f ca="1">IFERROR(AR32-VLOOKUP(AI32,$AB$30:$AC$33,2,0),AR32)</f>
        <v>140916180499.85001</v>
      </c>
      <c r="AV32" s="487"/>
      <c r="AW32" s="499"/>
      <c r="AX32" s="487"/>
      <c r="AY32" s="496" t="str">
        <f ca="1">AI32</f>
        <v>Escocia</v>
      </c>
      <c r="AZ32" s="487">
        <f ca="1">COUNTIF(AJ30:AJ33,AJ32)</f>
        <v>2</v>
      </c>
      <c r="BA32" s="489">
        <f t="shared" ca="1" si="16"/>
        <v>2041200000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1</v>
      </c>
      <c r="BE32" s="515">
        <f t="array" aca="1" ref="BE32" ca="1">SUMIFS($K$28:$K$33,$I$28:$I$33,$AY32,$K$28:$K$33,"&lt;&gt;",$L$28:$L$33,"&lt;&gt;",$N$28:$N$33,BE29)+SUMIFS($L$28:$L$33,$I$28:$I$33,BE29,$K$28:$K$33,"&lt;&gt;",$L$28:$L$33,"&lt;&gt;",$N$28:$N$33,$AY32)</f>
        <v>0</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-1</v>
      </c>
      <c r="BK32" s="515">
        <f ca="1">BE32-BF31</f>
        <v>-1</v>
      </c>
      <c r="BL32" s="515">
        <v>0</v>
      </c>
      <c r="BM32" s="515">
        <f ca="1">BG32-BF33</f>
        <v>0</v>
      </c>
      <c r="BN32" s="514">
        <f ca="1">RANK(BO32,BO30:BO33,1)</f>
        <v>3</v>
      </c>
      <c r="BO32" s="514">
        <f ca="1">SUM(IF(AND(AJ32=AJ33),BS32,0),IF(AND(AJ32=AJ30),BP32,0),IF(AND(AJ32=AJ31),BQ32,0))</f>
        <v>1</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1</v>
      </c>
      <c r="BT32" s="212">
        <v>3</v>
      </c>
      <c r="BU32" s="212">
        <f ca="1">RANK(BW32,$BW$30:$BW$33)</f>
        <v>4</v>
      </c>
      <c r="BV32" s="212" t="str">
        <f ca="1">A31</f>
        <v>Escocia</v>
      </c>
      <c r="BW32" s="212">
        <f ca="1">IF(AK32=0,-($AW$14*VLOOKUP(AI32,Tabla3[[NombreEquipo]:[Rank]],3,FALSE)),AJ32*$AW$4+BA32+AQ32*$AW$11+AO32*$AW$12+AL32*$AW$13-($AW$14*VLOOKUP(AI32,Tabla3[[NombreEquipo]:[Rank]],3,FALSE)/100))</f>
        <v>140916180499.85001</v>
      </c>
      <c r="BX32" s="212" t="str">
        <f ca="1">VLOOKUP(Q32,$AH$30:$AI$33,2,0)</f>
        <v>República Checa</v>
      </c>
      <c r="BY32" s="212">
        <f ca="1">VLOOKUP($BX32,$AI$30:$AR$33,10,FALSE)</f>
        <v>140916180999.84</v>
      </c>
      <c r="CA32" s="212">
        <v>3</v>
      </c>
      <c r="CB32" s="212" t="str">
        <f ca="1">VLOOKUP(CA32,$AH$30:$AI$33,2,0)</f>
        <v>República Checa</v>
      </c>
      <c r="CC32" s="212">
        <f ca="1">VLOOKUP(CB32,$AI$30:$AR$33,2,FALSE)</f>
        <v>1</v>
      </c>
      <c r="CD32" s="497">
        <f ca="1">IF(SUM($AK$30:$AK$33)=12,MIN(ABS(BY31-BY32),ABS(BY32-BY33)),100)</f>
        <v>499.989990234375</v>
      </c>
      <c r="CE32" s="212">
        <f ca="1">VLOOKUP($CB32,$AI$30:$AR$33,9,FALSE)</f>
        <v>-2</v>
      </c>
      <c r="CF32" s="212">
        <f ca="1">VLOOKUP($CB32,$AI$30:$AR$33,7,FALSE)</f>
        <v>2</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3</v>
      </c>
      <c r="FN32" s="489">
        <f ca="1">SUM(IF(AND(AJ32=AJ33,BC32=BC33,BI32=BI33,BO32=BO33),BS32,0),IF(AND(AJ32=AJ30,BC32=BC30,BI32=BI30,BO32=BO30),BP32,0),IF(AND(AJ32=AJ31,BC32=BC31,BI32=BI31,BO32=BO31),BQ32,0))</f>
        <v>1</v>
      </c>
    </row>
    <row r="33" spans="1:170" ht="15.75" thickBot="1" x14ac:dyDescent="0.3">
      <c r="A33" s="210"/>
      <c r="B33" s="210"/>
      <c r="C33" s="210"/>
      <c r="D33" s="255"/>
      <c r="E33" s="573"/>
      <c r="F33" s="302">
        <f>Horarios!A33</f>
        <v>44369.875</v>
      </c>
      <c r="G33" s="303">
        <f>Horarios!A33+VLOOKUP($G$2,Horarios!$K$4:$O$27,4,0)*VLOOKUP($G$2,Horarios!$K$4:$O$27,5,0)</f>
        <v>44369.875</v>
      </c>
      <c r="H33" s="302" t="s">
        <v>74</v>
      </c>
      <c r="I33" s="304" t="str">
        <f ca="1">A30</f>
        <v>Croacia</v>
      </c>
      <c r="J33" s="305"/>
      <c r="K33" s="306">
        <v>1</v>
      </c>
      <c r="L33" s="306">
        <v>0</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3</v>
      </c>
      <c r="Z33" s="339">
        <f ca="1">VLOOKUP($R33,$AI$30:$AR$33,9,FALSE)</f>
        <v>-2</v>
      </c>
      <c r="AA33" s="96">
        <f ca="1">IF(SUM($AK$30:$AK$33)=12,MIN(ABS(BY32-BY33),ABS(BY33-BY34)),100)</f>
        <v>499.989990234375</v>
      </c>
      <c r="AB33" s="123" t="str">
        <f ca="1">IF(AND(AA33&gt;=0,AA33&lt;90),VLOOKUP(Q33,$BU$30:$BV$33,2,0),"")</f>
        <v/>
      </c>
      <c r="AC33" s="95"/>
      <c r="AD33" s="96"/>
      <c r="AE33" s="476"/>
      <c r="AF33" s="488">
        <f ca="1">VLOOKUP($R33,$AI$30:$AR$33,10,FALSE)</f>
        <v>140916180499.85001</v>
      </c>
      <c r="AG33" s="487">
        <f ca="1">RANK(AU33,$AU$30:$AU$33)</f>
        <v>3</v>
      </c>
      <c r="AH33" s="487">
        <f ca="1">RANK(AR33,$AR$30:$AR$33)</f>
        <v>3</v>
      </c>
      <c r="AI33" s="212" t="str">
        <f ca="1">A32</f>
        <v>República Checa</v>
      </c>
      <c r="AJ33" s="487">
        <f ca="1">AL33*3+AM33*1+AN33*0</f>
        <v>1</v>
      </c>
      <c r="AK33" s="487">
        <f ca="1">COUNTIFS($I$4:$I$49,AI33,$K$4:$K$49,"&lt;&gt;",$L$4:$L$49,"&lt;&gt;")+COUNTIFS($N$4:$N$49,AI33,$L$4:$L$49,"&lt;&gt;",$K$4:$K$49,"&lt;&gt;")</f>
        <v>3</v>
      </c>
      <c r="AL33" s="487">
        <f t="array" aca="1" ref="AL33" ca="1">SUM(($I$4:$I$49=AI33)*($K$4:$K$49&lt;&gt;"")*($L$4:$L$49&lt;&gt;"")*($K$4:$K$49&gt;$L$4:$L$49),($N$4:$N$49=AI33)*($K$4:$K$49&lt;&gt;"")*($L$4:$L$49&lt;&gt;"")*($K$4:$K$49&lt;$L$4:$L$49))</f>
        <v>0</v>
      </c>
      <c r="AM33" s="487">
        <f t="array" aca="1" ref="AM33" ca="1">SUM(($I$4:$I$49=AI33)*($K$4:$K$49&lt;&gt;"")*($L$4:$L$49&lt;&gt;"")*($K$4:$K$49=$L$4:$L$49),($N$4:$N$49=AI33)*($K$4:$K$49&lt;&gt;"")*($L$4:$L$49&lt;&gt;"")*($K$4:$K$49=$L$4:$L$49))</f>
        <v>1</v>
      </c>
      <c r="AN33" s="487">
        <f t="array" aca="1" ref="AN33" ca="1">SUM(($I$4:$I$49=AI33)*($L$4:$L$49&lt;&gt;"")*($K$4:$K$49&lt;&gt;"")*($K$4:$K$49&lt;$L$4:$L$49),($K$4:$K$49&lt;&gt;"")*($N$4:$N$49=AI33)*($L$4:$L$49&lt;&gt;"")*($K$4:$K$49&gt;$L$4:$L$49))</f>
        <v>2</v>
      </c>
      <c r="AO33" s="487">
        <f t="array" aca="1" ref="AO33" ca="1">SUMIFS($K$4:$K$49,$I$4:$I$49,AI33,$K$4:$K$49,"&lt;&gt;",$L$4:$L$49,"&lt;&gt;")+SUMIFS($L$4:$L$49,$N$4:$N$49,AI33,$K$4:$K$49,"&lt;&gt;",$L$4:$L$49,"&lt;&gt;")</f>
        <v>2</v>
      </c>
      <c r="AP33" s="487">
        <f t="array" aca="1" ref="AP33" ca="1">SUMIFS($K$4:$K$49,$N$4:$N$49,AI33,$K$4:$K$49,"&lt;&gt;",$L$4:$L$49,"&lt;&gt;")+SUMIFS($L$4:$L$49,$I$4:$I$49,AI33,$K$4:$K$49,"&lt;&gt;",$L$4:$L$49,"&lt;&gt;")</f>
        <v>4</v>
      </c>
      <c r="AQ33" s="487">
        <f ca="1">AO33-AP33</f>
        <v>-2</v>
      </c>
      <c r="AR33" s="487">
        <f ca="1">IF(AK33=0,-($AW$14*VLOOKUP(AI33,Tabla3[[NombreEquipo]:[Rank]],3,FALSE)),AJ33*$AW$4+BA33+AQ33*$AW$11+AO33*$AW$12+AL33*$AW$13-($AW$14*VLOOKUP(AI33,Tabla3[[NombreEquipo]:[Rank]],3,FALSE)/100))</f>
        <v>140916180999.84</v>
      </c>
      <c r="AS33" s="487">
        <f ca="1">AH33</f>
        <v>3</v>
      </c>
      <c r="AT33" s="487"/>
      <c r="AU33" s="487">
        <f ca="1">IFERROR(AR33-VLOOKUP(AI33,$AB$30:$AC$33,2,0),AR33)</f>
        <v>140916180999.84</v>
      </c>
      <c r="AV33" s="487"/>
      <c r="AW33" s="499"/>
      <c r="AX33" s="487"/>
      <c r="AY33" s="496" t="str">
        <f ca="1">AI33</f>
        <v>República Checa</v>
      </c>
      <c r="AZ33" s="487">
        <f ca="1">COUNTIF(AJ30:AJ33,AJ33)</f>
        <v>2</v>
      </c>
      <c r="BA33" s="489">
        <f t="shared" ca="1" si="16"/>
        <v>2041200000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1</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0</v>
      </c>
      <c r="BG33" s="515">
        <v>0</v>
      </c>
      <c r="BH33" s="515">
        <f ca="1">RANK(BI33,BI30:BI33,1)</f>
        <v>1</v>
      </c>
      <c r="BI33" s="515">
        <f ca="1">SUM(IF(AND(AJ33=AJ30),BJ33,0),IF(AND(AJ33=AJ31),BK33,0),IF(AND(AJ33=AJ32),BL33,0))</f>
        <v>0</v>
      </c>
      <c r="BJ33" s="515">
        <f ca="1">BD33-BG30</f>
        <v>-1</v>
      </c>
      <c r="BK33" s="515">
        <f ca="1">BE33-BG31</f>
        <v>-1</v>
      </c>
      <c r="BL33" s="515">
        <f ca="1">BF33-BG32</f>
        <v>0</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1</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140916180999.84</v>
      </c>
      <c r="BX33" s="212" t="str">
        <f ca="1">VLOOKUP(Q33,$AH$30:$AI$33,2,0)</f>
        <v>Escocia</v>
      </c>
      <c r="BY33" s="212">
        <f ca="1">VLOOKUP($BX33,$AI$30:$AR$33,10,FALSE)</f>
        <v>140916180499.85001</v>
      </c>
      <c r="CA33" s="212">
        <v>4</v>
      </c>
      <c r="CB33" s="212" t="str">
        <f ca="1">VLOOKUP(CA33,$AH$30:$AI$33,2,0)</f>
        <v>Escocia</v>
      </c>
      <c r="CC33" s="212">
        <f ca="1">VLOOKUP(CB33,$AI$30:$AR$33,2,FALSE)</f>
        <v>1</v>
      </c>
      <c r="CD33" s="497">
        <f ca="1">IF(SUM($AK$30:$AK$33)=12,MIN(ABS(BY32-BY33),ABS(BY33-BY34)),100)</f>
        <v>499.989990234375</v>
      </c>
      <c r="CE33" s="212">
        <f ca="1">VLOOKUP($CB33,$AI$30:$AR$33,9,FALSE)</f>
        <v>-2</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0</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77</v>
      </c>
      <c r="B36" s="413" t="s">
        <v>3</v>
      </c>
      <c r="C36" s="414">
        <f>COUNTIF(Equipos!$C$2:$C$25,EUROCOPA!B36)</f>
        <v>4</v>
      </c>
      <c r="D36" s="255"/>
      <c r="E36" s="574" t="s">
        <v>3</v>
      </c>
      <c r="F36" s="272">
        <f>Horarios!A36</f>
        <v>44361.75</v>
      </c>
      <c r="G36" s="273">
        <f>Horarios!A36+VLOOKUP($G$2,Horarios!$K$4:$O$27,4,0)*VLOOKUP($G$2,Horarios!$K$4:$O$27,5,0)</f>
        <v>44361.75</v>
      </c>
      <c r="H36" s="272" t="s">
        <v>72</v>
      </c>
      <c r="I36" s="274" t="str">
        <f ca="1">A39</f>
        <v>Polonia</v>
      </c>
      <c r="J36" s="275"/>
      <c r="K36" s="276">
        <v>1</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1</v>
      </c>
      <c r="CR36" s="487">
        <f t="shared" ca="1" si="20"/>
        <v>0</v>
      </c>
      <c r="CS36" s="487">
        <f t="shared" ca="1" si="20"/>
        <v>2</v>
      </c>
      <c r="CT36" s="487">
        <f t="shared" ca="1" si="20"/>
        <v>0</v>
      </c>
      <c r="CU36" s="487">
        <f t="shared" ca="1" si="20"/>
        <v>0</v>
      </c>
      <c r="CV36" s="487">
        <f t="shared" ca="1" si="20"/>
        <v>0</v>
      </c>
      <c r="CW36" s="487">
        <f t="shared" ca="1" si="20"/>
        <v>0</v>
      </c>
      <c r="CX36" s="487">
        <f t="shared" ca="1" si="20"/>
        <v>0</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72</v>
      </c>
      <c r="I37" s="267" t="str">
        <f ca="1">A37</f>
        <v>España</v>
      </c>
      <c r="J37" s="268"/>
      <c r="K37" s="269">
        <v>2</v>
      </c>
      <c r="L37" s="269">
        <v>1</v>
      </c>
      <c r="M37" s="270"/>
      <c r="N37" s="279" t="str">
        <f ca="1">A38</f>
        <v>Suecia</v>
      </c>
      <c r="O37" s="111">
        <f t="shared" ref="O37:O41" si="21">IF(NOT(OR(ISBLANK(K37),ISBLANK(L37))),1,0)</f>
        <v>1</v>
      </c>
      <c r="P37" s="107"/>
      <c r="Q37" s="357" t="s">
        <v>18</v>
      </c>
      <c r="R37" s="358" t="s">
        <v>120</v>
      </c>
      <c r="S37" s="359" t="s">
        <v>79</v>
      </c>
      <c r="T37" s="359" t="s">
        <v>6</v>
      </c>
      <c r="U37" s="359" t="s">
        <v>7</v>
      </c>
      <c r="V37" s="359" t="s">
        <v>3</v>
      </c>
      <c r="W37" s="359" t="s">
        <v>8</v>
      </c>
      <c r="X37" s="359" t="s">
        <v>9</v>
      </c>
      <c r="Y37" s="359" t="s">
        <v>10</v>
      </c>
      <c r="Z37" s="360" t="s">
        <v>118</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73</v>
      </c>
      <c r="I38" s="267" t="str">
        <f ca="1">A38</f>
        <v>Suecia</v>
      </c>
      <c r="J38" s="268"/>
      <c r="K38" s="269">
        <v>2</v>
      </c>
      <c r="L38" s="269">
        <v>1</v>
      </c>
      <c r="M38" s="270"/>
      <c r="N38" s="279" t="str">
        <f ca="1">A40</f>
        <v>Eslovaquia</v>
      </c>
      <c r="O38" s="111">
        <f t="shared" si="21"/>
        <v>1</v>
      </c>
      <c r="P38" s="107"/>
      <c r="Q38" s="361">
        <v>1</v>
      </c>
      <c r="R38" s="362" t="str">
        <f ca="1">VLOOKUP(Q38,$AG$38:$AI$41,3,0)</f>
        <v>España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5</v>
      </c>
      <c r="Y38" s="363">
        <f ca="1">VLOOKUP($R38,$AI$38:$AR$41,8,FALSE)</f>
        <v>2</v>
      </c>
      <c r="Z38" s="364">
        <f ca="1">VLOOKUP($R38,$AI$38:$AR$41,9,FALSE)</f>
        <v>3</v>
      </c>
      <c r="AA38" s="96">
        <f ca="1">IF(SUM($AK$38:$AK$41)=12,MIN(ABS(BY37-BY38),ABS(BY38-BY39)),100)</f>
        <v>11000.019897460938</v>
      </c>
      <c r="AB38" s="123" t="str">
        <f ca="1">IF(AND(AA38&gt;=0,AA38&lt;90),VLOOKUP(Q38,$BU$38:$BV$41,2,0),"")</f>
        <v/>
      </c>
      <c r="AC38" s="95"/>
      <c r="AD38" s="96"/>
      <c r="AE38" s="476"/>
      <c r="AF38" s="488">
        <f ca="1">VLOOKUP($R38,$AI$38:$AR$41,10,FALSE)</f>
        <v>974216632699.82996</v>
      </c>
      <c r="AG38" s="487">
        <f ca="1">RANK(AU38,$AU$38:$AU$41)</f>
        <v>1</v>
      </c>
      <c r="AH38" s="487">
        <f ca="1">RANK(AR38,$AR$38:$AR$41)</f>
        <v>1</v>
      </c>
      <c r="AI38" s="212" t="str">
        <f ca="1">A37</f>
        <v>España</v>
      </c>
      <c r="AJ38" s="487">
        <f ca="1">AL38*3+AM38*1+AN38*0</f>
        <v>7</v>
      </c>
      <c r="AK38" s="487">
        <f ca="1">COUNTIFS($I$4:$I$49,AI38,$K$4:$K$49,"&lt;&gt;",$L$4:$L$49,"&lt;&gt;")+COUNTIFS($N$4:$N$49,AI38,$L$4:$L$49,"&lt;&gt;",$K$4:$K$49,"&lt;&gt;")</f>
        <v>3</v>
      </c>
      <c r="AL38" s="487">
        <f t="array" aca="1" ref="AL38" ca="1">SUM(($I$4:$I$49=AI38)*($K$4:$K$49&lt;&gt;"")*($L$4:$L$49&lt;&gt;"")*($K$4:$K$49&gt;$L$4:$L$49),($N$4:$N$49=AI38)*($K$4:$K$49&lt;&gt;"")*($L$4:$L$49&lt;&gt;"")*($K$4:$K$49&lt;$L$4:$L$49))</f>
        <v>2</v>
      </c>
      <c r="AM38" s="487">
        <f t="array" aca="1" ref="AM38" ca="1">SUM(($I$4:$I$49=AI38)*($K$4:$K$49&lt;&gt;"")*($L$4:$L$49&lt;&gt;"")*($K$4:$K$49=$L$4:$L$49),($N$4:$N$49=AI38)*($K$4:$K$49&lt;&gt;"")*($L$4:$L$49&lt;&gt;"")*($K$4:$K$49=$L$4:$L$49))</f>
        <v>1</v>
      </c>
      <c r="AN38" s="487">
        <f t="array" aca="1" ref="AN38" ca="1">SUM(($I$4:$I$49=AI38)*($L$4:$L$49&lt;&gt;"")*($K$4:$K$49&lt;&gt;"")*($K$4:$K$49&lt;$L$4:$L$49),($K$4:$K$49&lt;&gt;"")*($N$4:$N$49=AI38)*($L$4:$L$49&lt;&gt;"")*($K$4:$K$49&gt;$L$4:$L$49))</f>
        <v>0</v>
      </c>
      <c r="AO38" s="487">
        <f t="array" aca="1" ref="AO38" ca="1">SUMIFS($K$4:$K$49,$I$4:$I$49,AI38,$K$4:$K$49,"&lt;&gt;",$L$4:$L$49,"&lt;&gt;")+SUMIFS($L$4:$L$49,$N$4:$N$49,AI38,$K$4:$K$49,"&lt;&gt;",$L$4:$L$49,"&lt;&gt;")</f>
        <v>5</v>
      </c>
      <c r="AP38" s="487">
        <f t="array" aca="1" ref="AP38" ca="1">SUMIFS($K$4:$K$49,$N$4:$N$49,AI38,$K$4:$K$49,"&lt;&gt;",$L$4:$L$49,"&lt;&gt;")+SUMIFS($L$4:$L$49,$I$4:$I$49,AI38,$K$4:$K$49,"&lt;&gt;",$L$4:$L$49,"&lt;&gt;")</f>
        <v>2</v>
      </c>
      <c r="AQ38" s="487">
        <f ca="1">AO38-AP38</f>
        <v>3</v>
      </c>
      <c r="AR38" s="487">
        <f ca="1">IF(AK38=0,-($AW$14*VLOOKUP(AI38,Tabla3[[NombreEquipo]:[Rank]],3,FALSE)),AJ38*$AW$4+BA38+AQ38*$AW$11+AO38*$AW$12+AL38*$AW$13-($AW$14*VLOOKUP(AI38,Tabla3[[NombreEquipo]:[Rank]],3,FALSE)/100))</f>
        <v>974216632699.82996</v>
      </c>
      <c r="AS38" s="487">
        <f ca="1">AH38</f>
        <v>1</v>
      </c>
      <c r="AT38" s="487"/>
      <c r="AU38" s="487">
        <f ca="1">IFERROR(AR38-VLOOKUP(AI38,$AB$38:$AC$41,2,0),AR38)</f>
        <v>974216632699.82996</v>
      </c>
      <c r="AV38" s="487"/>
      <c r="AW38" s="499"/>
      <c r="AX38" s="487"/>
      <c r="AY38" s="496" t="str">
        <f ca="1">AI38</f>
        <v>España</v>
      </c>
      <c r="AZ38" s="487">
        <f ca="1">COUNTIF(AJ38:AJ41,AJ38)</f>
        <v>2</v>
      </c>
      <c r="BA38" s="489">
        <f t="shared" ref="BA38:BA49" ca="1" si="22">(BB38*$AW$7)+(BH38*$AW$6)+(BN38*$AW$5)+(FI38*$AW$10)+(FK38*$AW$9)+(FM38*$AW$8)</f>
        <v>2091600000</v>
      </c>
      <c r="BB38" s="515">
        <f ca="1">RANK(BC38,BC38:BC41,1)</f>
        <v>3</v>
      </c>
      <c r="BC38" s="515">
        <f ca="1">SUM(IF(AND(AJ38=AJ39),BE38,0),IF(AND(AJ38=AJ40),BF38,0),IF(AND(AJ38=AJ41),BG38,0))</f>
        <v>1</v>
      </c>
      <c r="BD38" s="515">
        <v>0</v>
      </c>
      <c r="BE38" s="515">
        <f t="array" aca="1" ref="BE38" ca="1">SUMIFS($K$36:$K$41,$I$36:$I$41,$AY38,$K$36:$K$41,"&lt;&gt;",$L$36:$L$41,"&lt;&gt;",$N$36:$N$41,BE37)+SUMIFS($L$36:$L$41,$I$36:$I$41,BE37,$K$36:$K$41,"&lt;&gt;",$L$36:$L$41,"&lt;&gt;",$N$36:$N$41,$AY38)</f>
        <v>2</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2</v>
      </c>
      <c r="BH38" s="515">
        <f ca="1">RANK(BI38,BI38:BI41,1)</f>
        <v>1</v>
      </c>
      <c r="BI38" s="515">
        <f ca="1">SUM(IF(AND(AJ38=AJ39),BK38,0),IF(AND(AJ38=AJ40),BL38,0),IF(AND(AJ38=AJ41),BM38,0))</f>
        <v>0</v>
      </c>
      <c r="BJ38" s="515">
        <v>0</v>
      </c>
      <c r="BK38" s="515">
        <f ca="1">BE38-BD39</f>
        <v>1</v>
      </c>
      <c r="BL38" s="515">
        <f ca="1">BF38-BD40</f>
        <v>0</v>
      </c>
      <c r="BM38" s="515">
        <f ca="1">BG38-BD41</f>
        <v>2</v>
      </c>
      <c r="BN38" s="514">
        <f ca="1">RANK(BO38,BO38:BO41,1)</f>
        <v>3</v>
      </c>
      <c r="BO38" s="514">
        <f ca="1">SUM(IF(AND(AJ38=AJ39),BQ38,0),IF(AND(AJ38=AJ40),BR38,0),IF(AND(AJ38=AJ41),BS38,0))</f>
        <v>1</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974216632699.82996</v>
      </c>
      <c r="BX38" s="212" t="str">
        <f ca="1">VLOOKUP(Q38,$AH$38:$AI$41,2,0)</f>
        <v>España</v>
      </c>
      <c r="BY38" s="212">
        <f ca="1">VLOOKUP($BX38,$AI$38:$AR$41,10,FALSE)</f>
        <v>974216632699.82996</v>
      </c>
      <c r="CA38" s="212">
        <v>1</v>
      </c>
      <c r="CB38" s="212" t="str">
        <f ca="1">VLOOKUP(CA38,$AH$38:$AI$41,2,0)</f>
        <v>España</v>
      </c>
      <c r="CC38" s="212">
        <f ca="1">VLOOKUP(CB38,$AI$38:$AR$41,2,FALSE)</f>
        <v>7</v>
      </c>
      <c r="CD38" s="497">
        <f ca="1">IF(SUM($AK$38:$AK$41)=12,MIN(ABS(BY37-BY38),ABS(BY38-BY39)),100)</f>
        <v>11000.019897460938</v>
      </c>
      <c r="CE38" s="212">
        <f ca="1">VLOOKUP($CB38,$AI$38:$AR$41,9,FALSE)</f>
        <v>3</v>
      </c>
      <c r="CF38" s="212">
        <f ca="1">VLOOKUP($CB38,$AI$38:$AR$41,7,FALSE)</f>
        <v>5</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0</v>
      </c>
      <c r="CR38" s="487">
        <f t="array" aca="1" ref="CR38" ca="1">IF(AND($CC$38&lt;&gt;$CC$39,$CC$38&lt;&gt;$CC$41),1,0)</f>
        <v>0</v>
      </c>
      <c r="CS38" s="487">
        <f t="array" aca="1" ref="CS38" ca="1">IF(AND($CC$38&lt;&gt;$CC$39,$CC$38&lt;&gt;$CC$41),1,0)</f>
        <v>0</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0</v>
      </c>
      <c r="CX38" s="487">
        <f t="array" aca="1" ref="CX38" ca="1">IF(AND($CC$38&lt;&gt;$CC$39,$CC$38&lt;&gt;$CC$40),1,0)</f>
        <v>0</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3</v>
      </c>
      <c r="FJ38" s="489">
        <f ca="1">SUM(IF(AND(AJ38=AJ39,BC38=BC39,BI38=BI39,BO38=BO39),BE38,0),IF(AND(AJ38=AJ40,BC38=BC40,BI38=BI40,BO38=BO40),BF38,0),IF(AND(AJ38=AJ41,BC38=BC41,BI38=BI41,BO38=BO41),BG38,0))</f>
        <v>1</v>
      </c>
      <c r="FK38" s="515">
        <f ca="1">RANK(FL38,FL38:FL41,1)</f>
        <v>1</v>
      </c>
      <c r="FL38" s="489">
        <f ca="1">SUM(IF(AND(AJ38=AJ39,BC38=BC39,BI38=BI39,BO38=BO39),BK38,0),IF(AND(AJ38=AJ40,BC38=BC40,BI38=BI40,BO38=BO40),BL38,0),IF(AND(AJ38=AJ41,BC38=BC41,BI38=BI41,BO38=BO41),BM38,0))</f>
        <v>0</v>
      </c>
      <c r="FM38" s="515">
        <f ca="1">RANK(FN38,FN38:FN41,1)</f>
        <v>3</v>
      </c>
      <c r="FN38" s="489">
        <f ca="1">SUM(IF(AND(AJ38=AJ39,BC38=BC39,BI38=BI39,BO38=BO39),BQ38,0),IF(AND(AJ38=AJ40,BC38=BC40,BI38=BI40,BO38=BO40),BR38,0),IF(AND(AJ38=AJ41,BC38=BC41,BI38=BI41,BO38=BO41),BS38,0))</f>
        <v>1</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73</v>
      </c>
      <c r="I39" s="267" t="str">
        <f ca="1">A37</f>
        <v>España</v>
      </c>
      <c r="J39" s="268"/>
      <c r="K39" s="269">
        <v>1</v>
      </c>
      <c r="L39" s="269">
        <v>1</v>
      </c>
      <c r="M39" s="271"/>
      <c r="N39" s="279" t="str">
        <f ca="1">A39</f>
        <v>Polonia</v>
      </c>
      <c r="O39" s="111">
        <f t="shared" si="21"/>
        <v>1</v>
      </c>
      <c r="P39" s="107"/>
      <c r="Q39" s="343">
        <v>2</v>
      </c>
      <c r="R39" s="5" t="str">
        <f ca="1">VLOOKUP(Q39,$AG$38:$AI$41,3,0)</f>
        <v>Polonia</v>
      </c>
      <c r="S39" s="4">
        <f ca="1">VLOOKUP(R39,$AI$38:$AR$41,2,FALSE)</f>
        <v>7</v>
      </c>
      <c r="T39" s="4">
        <f ca="1">VLOOKUP($R39,$AI$38:$AR$41,3,FALSE)</f>
        <v>3</v>
      </c>
      <c r="U39" s="4">
        <f ca="1">VLOOKUP($R39,$AI$38:$AR$41,4,FALSE)</f>
        <v>2</v>
      </c>
      <c r="V39" s="4">
        <f ca="1">VLOOKUP($R39,$AI$38:$AR$41,5,FALSE)</f>
        <v>1</v>
      </c>
      <c r="W39" s="4">
        <f ca="1">VLOOKUP($R39,$AI$38:$AR$41,6,FALSE)</f>
        <v>0</v>
      </c>
      <c r="X39" s="4">
        <f ca="1">VLOOKUP($R39,$AI$38:$AR$41,7,FALSE)</f>
        <v>3</v>
      </c>
      <c r="Y39" s="4">
        <f ca="1">VLOOKUP($R39,$AI$38:$AR$41,8,FALSE)</f>
        <v>1</v>
      </c>
      <c r="Z39" s="344">
        <f ca="1">VLOOKUP($R39,$AI$38:$AR$41,9,FALSE)</f>
        <v>2</v>
      </c>
      <c r="AA39" s="96">
        <f ca="1">IF(SUM($AK$38:$AK$41)=12,MIN(ABS(BY38-BY39),ABS(BY39-BY40)),100)</f>
        <v>11000.019897460938</v>
      </c>
      <c r="AB39" s="123" t="str">
        <f ca="1">IF(AND(AA39&gt;=0,AA39&lt;90),VLOOKUP(Q39,$BU$38:$BV$41,2,0),"")</f>
        <v/>
      </c>
      <c r="AC39" s="97"/>
      <c r="AD39" s="98"/>
      <c r="AE39" s="477"/>
      <c r="AF39" s="488">
        <f ca="1">VLOOKUP($R39,$AI$38:$AR$41,10,FALSE)</f>
        <v>974216621699.81006</v>
      </c>
      <c r="AG39" s="487">
        <f ca="1">RANK(AU39,$AU$38:$AU$41)</f>
        <v>3</v>
      </c>
      <c r="AH39" s="487">
        <f ca="1">RANK(AR39,$AR$38:$AR$41)</f>
        <v>3</v>
      </c>
      <c r="AI39" s="212" t="str">
        <f ca="1">A38</f>
        <v>Suecia</v>
      </c>
      <c r="AJ39" s="487">
        <f ca="1">AL39*3+AM39*1+AN39*0</f>
        <v>3</v>
      </c>
      <c r="AK39" s="487">
        <f ca="1">COUNTIFS($I$4:$I$49,AI39,$K$4:$K$49,"&lt;&gt;",$L$4:$L$49,"&lt;&gt;")+COUNTIFS($N$4:$N$49,AI39,$L$4:$L$49,"&lt;&gt;",$K$4:$K$49,"&lt;&gt;")</f>
        <v>3</v>
      </c>
      <c r="AL39" s="487">
        <f t="array" aca="1" ref="AL39" ca="1">SUM(($I$4:$I$49=AI39)*($K$4:$K$49&lt;&gt;"")*($L$4:$L$49&lt;&gt;"")*($K$4:$K$49&gt;$L$4:$L$49),($N$4:$N$49=AI39)*($K$4:$K$49&lt;&gt;"")*($L$4:$L$49&lt;&gt;"")*($K$4:$K$49&lt;$L$4:$L$49))</f>
        <v>1</v>
      </c>
      <c r="AM39" s="487">
        <f t="array" aca="1" ref="AM39" ca="1">SUM(($I$4:$I$49=AI39)*($K$4:$K$49&lt;&gt;"")*($L$4:$L$49&lt;&gt;"")*($K$4:$K$49=$L$4:$L$49),($N$4:$N$49=AI39)*($K$4:$K$49&lt;&gt;"")*($L$4:$L$49&lt;&gt;"")*($K$4:$K$49=$L$4:$L$49))</f>
        <v>0</v>
      </c>
      <c r="AN39" s="487">
        <f t="array" aca="1" ref="AN39" ca="1">SUM(($I$4:$I$49=AI39)*($L$4:$L$49&lt;&gt;"")*($K$4:$K$49&lt;&gt;"")*($K$4:$K$49&lt;$L$4:$L$49),($K$4:$K$49&lt;&gt;"")*($N$4:$N$49=AI39)*($L$4:$L$49&lt;&gt;"")*($K$4:$K$49&gt;$L$4:$L$49))</f>
        <v>2</v>
      </c>
      <c r="AO39" s="487">
        <f t="array" aca="1" ref="AO39" ca="1">SUMIFS($K$4:$K$49,$I$4:$I$49,AI39,$K$4:$K$49,"&lt;&gt;",$L$4:$L$49,"&lt;&gt;")+SUMIFS($L$4:$L$49,$N$4:$N$49,AI39,$K$4:$K$49,"&lt;&gt;",$L$4:$L$49,"&lt;&gt;")</f>
        <v>3</v>
      </c>
      <c r="AP39" s="487">
        <f t="array" aca="1" ref="AP39" ca="1">SUMIFS($K$4:$K$49,$N$4:$N$49,AI39,$K$4:$K$49,"&lt;&gt;",$L$4:$L$49,"&lt;&gt;")+SUMIFS($L$4:$L$49,$I$4:$I$49,AI39,$K$4:$K$49,"&lt;&gt;",$L$4:$L$49,"&lt;&gt;")</f>
        <v>4</v>
      </c>
      <c r="AQ39" s="487">
        <f ca="1">AO39-AP39</f>
        <v>-1</v>
      </c>
      <c r="AR39" s="487">
        <f ca="1">IF(AK39=0,-($AW$14*VLOOKUP(AI39,Tabla3[[NombreEquipo]:[Rank]],3,FALSE)),AJ39*$AW$4+BA39+AQ39*$AW$11+AO39*$AW$12+AL39*$AW$13-($AW$14*VLOOKUP(AI39,Tabla3[[NombreEquipo]:[Rank]],3,FALSE)/100))</f>
        <v>417406191599.82001</v>
      </c>
      <c r="AS39" s="487">
        <f ca="1">AH39</f>
        <v>3</v>
      </c>
      <c r="AT39" s="487"/>
      <c r="AU39" s="487">
        <f ca="1">IFERROR(AR39-VLOOKUP(AI39,$AB$38:$AC$41,2,0),AR39)</f>
        <v>417406191599.82001</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0</v>
      </c>
      <c r="BG39" s="515">
        <f t="array" aca="1" ref="BG39" ca="1">SUMIFS($K$36:$K$41,$I$36:$I$41,$AY39,$K$36:$K$41,"&lt;&gt;",$L$36:$L$41,"&lt;&gt;",$N$36:$N$41,BG37)+SUMIFS($L$36:$L$41,$I$36:$I$41,BG37,$K$36:$K$41,"&lt;&gt;",$L$36:$L$41,"&lt;&gt;",$N$36:$N$41,$AY39)</f>
        <v>2</v>
      </c>
      <c r="BH39" s="515">
        <f ca="1">RANK(BI39,BI38:BI41,1)</f>
        <v>1</v>
      </c>
      <c r="BI39" s="515">
        <f ca="1">SUM(IF(AND(AJ39=AJ40),BL39,0),IF(AND(AJ39=AJ41),BM39,0),IF(AND(AJ39=AJ38),BJ39,0))</f>
        <v>0</v>
      </c>
      <c r="BJ39" s="515">
        <f ca="1">BD39-BE38</f>
        <v>-1</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0</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3</v>
      </c>
      <c r="BV39" s="212" t="str">
        <f ca="1">A38</f>
        <v>Suecia</v>
      </c>
      <c r="BW39" s="212">
        <f ca="1">IF(AK39=0,-($AW$14*VLOOKUP(AI39,Tabla3[[NombreEquipo]:[Rank]],3,FALSE)),AJ39*$AW$4+BA39+AQ39*$AW$11+AO39*$AW$12+AL39*$AW$13-($AW$14*VLOOKUP(AI39,Tabla3[[NombreEquipo]:[Rank]],3,FALSE)/100))</f>
        <v>417406191599.82001</v>
      </c>
      <c r="BX39" s="212" t="str">
        <f ca="1">VLOOKUP(Q39,$AH$38:$AI$41,2,0)</f>
        <v>Polonia</v>
      </c>
      <c r="BY39" s="212">
        <f ca="1">VLOOKUP($BX39,$AI$38:$AR$41,10,FALSE)</f>
        <v>974216621699.81006</v>
      </c>
      <c r="CA39" s="212">
        <v>2</v>
      </c>
      <c r="CB39" s="212" t="str">
        <f ca="1">VLOOKUP(CA39,$AH$38:$AI$41,2,0)</f>
        <v>Polonia</v>
      </c>
      <c r="CC39" s="212">
        <f ca="1">VLOOKUP(CB39,$AI$38:$AR$41,2,FALSE)</f>
        <v>7</v>
      </c>
      <c r="CD39" s="497">
        <f ca="1">IF(SUM($AK$38:$AK$41)=12,MIN(ABS(BY38-BY39),ABS(BY39-BY40)),100)</f>
        <v>11000.019897460938</v>
      </c>
      <c r="CE39" s="212">
        <f ca="1">VLOOKUP($CB39,$AI$38:$AR$41,9,FALSE)</f>
        <v>2</v>
      </c>
      <c r="CF39" s="212">
        <f ca="1">VLOOKUP($CB39,$AI$38:$AR$41,7,FALSE)</f>
        <v>3</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0</v>
      </c>
      <c r="CS39" s="487">
        <f t="array" aca="1" ref="CS39" ca="1">IF(AND($CC$39&lt;&gt;$CC$38,$CC$39&lt;&gt;$CC$40),1,0)</f>
        <v>0</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74</v>
      </c>
      <c r="I40" s="267" t="str">
        <f ca="1">A38</f>
        <v>Suecia</v>
      </c>
      <c r="J40" s="268"/>
      <c r="K40" s="269">
        <v>0</v>
      </c>
      <c r="L40" s="269">
        <v>1</v>
      </c>
      <c r="M40" s="270"/>
      <c r="N40" s="279" t="str">
        <f ca="1">A39</f>
        <v>Polonia</v>
      </c>
      <c r="O40" s="111">
        <f t="shared" si="21"/>
        <v>1</v>
      </c>
      <c r="P40" s="107"/>
      <c r="Q40" s="343">
        <v>3</v>
      </c>
      <c r="R40" s="5" t="str">
        <f ca="1">VLOOKUP(Q40,$AG$38:$AI$41,3,0)</f>
        <v>Suecia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3</v>
      </c>
      <c r="Y40" s="4">
        <f ca="1">VLOOKUP($R40,$AI$38:$AR$41,8,FALSE)</f>
        <v>4</v>
      </c>
      <c r="Z40" s="344">
        <f ca="1">VLOOKUP($R40,$AI$38:$AR$41,9,FALSE)</f>
        <v>-1</v>
      </c>
      <c r="AA40" s="96">
        <f ca="1">IF(SUM($AK$38:$AK$41)=12,MIN(ABS(BY39-BY40),ABS(BY40-BY41)),100)</f>
        <v>416625031100.02002</v>
      </c>
      <c r="AB40" s="123" t="str">
        <f ca="1">IF(AND(AA40&gt;=0,AA40&lt;90),VLOOKUP(Q40,$BU$38:$BV$41,2,0),"")</f>
        <v/>
      </c>
      <c r="AC40" s="97"/>
      <c r="AD40" s="98"/>
      <c r="AE40" s="477"/>
      <c r="AF40" s="488">
        <f ca="1">VLOOKUP($R40,$AI$38:$AR$41,10,FALSE)</f>
        <v>417406191599.82001</v>
      </c>
      <c r="AG40" s="487">
        <f ca="1">RANK(AU40,$AU$38:$AU$41)</f>
        <v>2</v>
      </c>
      <c r="AH40" s="487">
        <f ca="1">RANK(AR40,$AR$38:$AR$41)</f>
        <v>2</v>
      </c>
      <c r="AI40" s="212" t="str">
        <f ca="1">A39</f>
        <v>Polonia</v>
      </c>
      <c r="AJ40" s="487">
        <f ca="1">AL40*3+AM40*1+AN40*0</f>
        <v>7</v>
      </c>
      <c r="AK40" s="487">
        <f ca="1">COUNTIFS($I$4:$I$49,AI40,$K$4:$K$49,"&lt;&gt;",$L$4:$L$49,"&lt;&gt;")+COUNTIFS($N$4:$N$49,AI40,$L$4:$L$49,"&lt;&gt;",$K$4:$K$49,"&lt;&gt;")</f>
        <v>3</v>
      </c>
      <c r="AL40" s="487">
        <f t="array" aca="1" ref="AL40" ca="1">SUM(($I$4:$I$49=AI40)*($K$4:$K$49&lt;&gt;"")*($L$4:$L$49&lt;&gt;"")*($K$4:$K$49&gt;$L$4:$L$49),($N$4:$N$49=AI40)*($K$4:$K$49&lt;&gt;"")*($L$4:$L$49&lt;&gt;"")*($K$4:$K$49&lt;$L$4:$L$49))</f>
        <v>2</v>
      </c>
      <c r="AM40" s="487">
        <f t="array" aca="1" ref="AM40" ca="1">SUM(($I$4:$I$49=AI40)*($K$4:$K$49&lt;&gt;"")*($L$4:$L$49&lt;&gt;"")*($K$4:$K$49=$L$4:$L$49),($N$4:$N$49=AI40)*($K$4:$K$49&lt;&gt;"")*($L$4:$L$49&lt;&gt;"")*($K$4:$K$49=$L$4:$L$49))</f>
        <v>1</v>
      </c>
      <c r="AN40" s="487">
        <f t="array" aca="1" ref="AN40" ca="1">SUM(($I$4:$I$49=AI40)*($L$4:$L$49&lt;&gt;"")*($K$4:$K$49&lt;&gt;"")*($K$4:$K$49&lt;$L$4:$L$49),($K$4:$K$49&lt;&gt;"")*($N$4:$N$49=AI40)*($L$4:$L$49&lt;&gt;"")*($K$4:$K$49&gt;$L$4:$L$49))</f>
        <v>0</v>
      </c>
      <c r="AO40" s="487">
        <f t="array" aca="1" ref="AO40" ca="1">SUMIFS($K$4:$K$49,$I$4:$I$49,AI40,$K$4:$K$49,"&lt;&gt;",$L$4:$L$49,"&lt;&gt;")+SUMIFS($L$4:$L$49,$N$4:$N$49,AI40,$K$4:$K$49,"&lt;&gt;",$L$4:$L$49,"&lt;&gt;")</f>
        <v>3</v>
      </c>
      <c r="AP40" s="487">
        <f t="array" aca="1" ref="AP40" ca="1">SUMIFS($K$4:$K$49,$N$4:$N$49,AI40,$K$4:$K$49,"&lt;&gt;",$L$4:$L$49,"&lt;&gt;")+SUMIFS($L$4:$L$49,$I$4:$I$49,AI40,$K$4:$K$49,"&lt;&gt;",$L$4:$L$49,"&lt;&gt;")</f>
        <v>1</v>
      </c>
      <c r="AQ40" s="487">
        <f ca="1">AO40-AP40</f>
        <v>2</v>
      </c>
      <c r="AR40" s="487">
        <f ca="1">IF(AK40=0,-($AW$14*VLOOKUP(AI40,Tabla3[[NombreEquipo]:[Rank]],3,FALSE)),AJ40*$AW$4+BA40+AQ40*$AW$11+AO40*$AW$12+AL40*$AW$13-($AW$14*VLOOKUP(AI40,Tabla3[[NombreEquipo]:[Rank]],3,FALSE)/100))</f>
        <v>974216621699.81006</v>
      </c>
      <c r="AS40" s="487">
        <f ca="1">AH40</f>
        <v>2</v>
      </c>
      <c r="AT40" s="487"/>
      <c r="AU40" s="487">
        <f ca="1">IFERROR(AR40-VLOOKUP(AI40,$AB$38:$AC$41,2,0),AR40)</f>
        <v>974216621699.81006</v>
      </c>
      <c r="AV40" s="487"/>
      <c r="AW40" s="499"/>
      <c r="AX40" s="487"/>
      <c r="AY40" s="496" t="str">
        <f ca="1">AI40</f>
        <v>Polonia</v>
      </c>
      <c r="AZ40" s="487">
        <f ca="1">COUNTIF(AJ38:AJ41,AJ40)</f>
        <v>2</v>
      </c>
      <c r="BA40" s="489">
        <f t="shared" ca="1" si="22"/>
        <v>2091600000</v>
      </c>
      <c r="BB40" s="515">
        <f ca="1">RANK(BC40,BC38:BC41,1)</f>
        <v>3</v>
      </c>
      <c r="BC40" s="515">
        <f ca="1">SUM(IF(AND(AJ40=AJ41),BG40,0),IF(AND(AJ40=AJ38),BD40,0),IF(AND(AJ40=AJ39),BE40,0))</f>
        <v>1</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1</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3</v>
      </c>
      <c r="BO40" s="514">
        <f ca="1">SUM(IF(AND(AJ40=AJ41),BS40,0),IF(AND(AJ40=AJ38),BP40,0),IF(AND(AJ40=AJ39),BQ40,0))</f>
        <v>1</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3</v>
      </c>
      <c r="BR40" s="514">
        <v>0</v>
      </c>
      <c r="BS40" s="514">
        <f t="array" aca="1" ref="BS40" ca="1">SUM((I$4:I$49=AY40)*(N$4:N$49=BS37)*(K$4:K$49&lt;&gt;"")*(L$4:L$49&lt;&gt;"")*(K$4:K$49&gt;L$4:L$49)*3,(N$4:N$49=AY40)*(I$4:I$49=BS37)*(K$4:K$49&lt;&gt;"")*(L$4:L$49&lt;&gt;"")*(K$4:K$49=L$4:L$49)*1,(N$4:N$49=AY40)*(I$4:I$49=BS37)*(K$4:K$49&lt;&gt;"")*(L$4:L$49&lt;&gt;"")*(K$4:K$49&lt;L$4:L$49)*3,(I$4:I$49=AY40)*(N$4:N$49=BS37)*(K$4:K$49&lt;&gt;"")*(L$4:L$49&lt;&gt;"")*(K$4:K$49=L$4:L$49)*1)</f>
        <v>3</v>
      </c>
      <c r="BT40" s="212">
        <v>3</v>
      </c>
      <c r="BU40" s="212">
        <f ca="1">RANK(BW40,$BW$38:$BW$41)</f>
        <v>2</v>
      </c>
      <c r="BV40" s="212" t="str">
        <f ca="1">A39</f>
        <v>Polonia</v>
      </c>
      <c r="BW40" s="212">
        <f ca="1">IF(AK40=0,-($AW$14*VLOOKUP(AI40,Tabla3[[NombreEquipo]:[Rank]],3,FALSE)),AJ40*$AW$4+BA40+AQ40*$AW$11+AO40*$AW$12+AL40*$AW$13-($AW$14*VLOOKUP(AI40,Tabla3[[NombreEquipo]:[Rank]],3,FALSE)/100))</f>
        <v>974216621699.81006</v>
      </c>
      <c r="BX40" s="212" t="str">
        <f ca="1">VLOOKUP(Q40,$AH$38:$AI$41,2,0)</f>
        <v>Suecia</v>
      </c>
      <c r="BY40" s="212">
        <f ca="1">VLOOKUP($BX40,$AI$38:$AR$41,10,FALSE)</f>
        <v>417406191599.82001</v>
      </c>
      <c r="CA40" s="212">
        <v>3</v>
      </c>
      <c r="CB40" s="212" t="str">
        <f ca="1">VLOOKUP(CA40,$AH$38:$AI$41,2,0)</f>
        <v>Suecia</v>
      </c>
      <c r="CC40" s="212">
        <f ca="1">VLOOKUP(CB40,$AI$38:$AR$41,2,FALSE)</f>
        <v>3</v>
      </c>
      <c r="CD40" s="497">
        <f ca="1">IF(SUM($AK$38:$AK$41)=12,MIN(ABS(BY39-BY40),ABS(BY40-BY41)),100)</f>
        <v>416625031100.02002</v>
      </c>
      <c r="CE40" s="212">
        <f ca="1">VLOOKUP($CB40,$AI$38:$AR$41,9,FALSE)</f>
        <v>-1</v>
      </c>
      <c r="CF40" s="212">
        <f ca="1">VLOOKUP($CB40,$AI$38:$AR$41,7,FALSE)</f>
        <v>3</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3</v>
      </c>
      <c r="FJ40" s="489">
        <f ca="1">SUM(IF(AND(AJ40=AJ41,BC40=BC41,BI40=BI41,BO40=BO41),BG40,0),IF(AND(AJ40=AJ38,BC40=BC38,BI40=BI38,BO40=BO38),BD40,0),IF(AND(AJ40=AJ39,BC40=BC39,BI40=BI39,BO40=BO39),BE40,0))</f>
        <v>1</v>
      </c>
      <c r="FK40" s="515">
        <f ca="1">RANK(FL40,FL38:FL41,1)</f>
        <v>1</v>
      </c>
      <c r="FL40" s="489">
        <f ca="1">SUM(IF(AND(AJ40=AJ41,BC40=BC41,BI40=BI41,BO40=BO41),BM40,0),IF(AND(AJ40=AJ38,BC40=BC38,BI40=BI38,BO40=BO38),BJ40,0),IF(AND(AJ40=AJ39,BC40=BC39,BI40=BI39,BO40=BO39),BK40,0))</f>
        <v>0</v>
      </c>
      <c r="FM40" s="515">
        <f ca="1">RANK(FN40,FN38:FN41,1)</f>
        <v>3</v>
      </c>
      <c r="FN40" s="489">
        <f ca="1">SUM(IF(AND(AJ40=AJ41,BC40=BC41,BI40=BI41,BO40=BO41),BS40,0),IF(AND(AJ40=AJ38,BC40=BC38,BI40=BI38,BO40=BO38),BP40,0),IF(AND(AJ40=AJ39,BC40=BC39,BI40=BI39,BO40=BO39),BQ40,0))</f>
        <v>1</v>
      </c>
    </row>
    <row r="41" spans="1:170" ht="15.75" thickBot="1" x14ac:dyDescent="0.3">
      <c r="A41" s="210"/>
      <c r="B41" s="210"/>
      <c r="C41" s="210"/>
      <c r="D41" s="255"/>
      <c r="E41" s="576"/>
      <c r="F41" s="280">
        <f>Horarios!A41</f>
        <v>44370.75</v>
      </c>
      <c r="G41" s="281">
        <f>Horarios!A41+VLOOKUP($G$2,Horarios!$K$4:$O$27,4,0)*VLOOKUP($G$2,Horarios!$K$4:$O$27,5,0)</f>
        <v>44370.75</v>
      </c>
      <c r="H41" s="280" t="s">
        <v>74</v>
      </c>
      <c r="I41" s="282" t="str">
        <f ca="1">A40</f>
        <v>Eslovaquia</v>
      </c>
      <c r="J41" s="283"/>
      <c r="K41" s="284">
        <v>0</v>
      </c>
      <c r="L41" s="284">
        <v>2</v>
      </c>
      <c r="M41" s="285"/>
      <c r="N41" s="286" t="str">
        <f ca="1">A37</f>
        <v>España</v>
      </c>
      <c r="O41" s="111">
        <f t="shared" si="21"/>
        <v>1</v>
      </c>
      <c r="P41" s="107"/>
      <c r="Q41" s="345">
        <v>4</v>
      </c>
      <c r="R41" s="346" t="str">
        <f ca="1">VLOOKUP(Q41,$AG$38:$AI$41,3,0)</f>
        <v>Eslovaquia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1</v>
      </c>
      <c r="Y41" s="347">
        <f ca="1">VLOOKUP($R41,$AI$38:$AR$41,8,FALSE)</f>
        <v>5</v>
      </c>
      <c r="Z41" s="348">
        <f ca="1">VLOOKUP($R41,$AI$38:$AR$41,9,FALSE)</f>
        <v>-4</v>
      </c>
      <c r="AA41" s="96">
        <f ca="1">IF(SUM($AK$38:$AK$41)=12,MIN(ABS(BY40-BY41),ABS(BY41-BY42)),100)</f>
        <v>781160499.79999995</v>
      </c>
      <c r="AB41" s="123" t="str">
        <f ca="1">IF(AND(AA41&gt;=0,AA41&lt;90),VLOOKUP(Q41,$BU$38:$BV$41,2,0),"")</f>
        <v/>
      </c>
      <c r="AC41" s="95"/>
      <c r="AD41" s="96"/>
      <c r="AE41" s="476"/>
      <c r="AF41" s="488">
        <f ca="1">VLOOKUP($R41,$AI$38:$AR$41,10,FALSE)</f>
        <v>781160499.79999995</v>
      </c>
      <c r="AG41" s="487">
        <f ca="1">RANK(AU41,$AU$38:$AU$41)</f>
        <v>4</v>
      </c>
      <c r="AH41" s="487">
        <f ca="1">RANK(AR41,$AR$38:$AR$41)</f>
        <v>4</v>
      </c>
      <c r="AI41" s="212" t="str">
        <f ca="1">A40</f>
        <v>Eslovaquia</v>
      </c>
      <c r="AJ41" s="487">
        <f ca="1">AL41*3+AM41*1+AN41*0</f>
        <v>0</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0</v>
      </c>
      <c r="AN41" s="487">
        <f t="array" aca="1" ref="AN41" ca="1">SUM(($I$4:$I$49=AI41)*($L$4:$L$49&lt;&gt;"")*($K$4:$K$49&lt;&gt;"")*($K$4:$K$49&lt;$L$4:$L$49),($K$4:$K$49&lt;&gt;"")*($N$4:$N$49=AI41)*($L$4:$L$49&lt;&gt;"")*($K$4:$K$49&gt;$L$4:$L$49))</f>
        <v>3</v>
      </c>
      <c r="AO41" s="487">
        <f t="array" aca="1" ref="AO41" ca="1">SUMIFS($K$4:$K$49,$I$4:$I$49,AI41,$K$4:$K$49,"&lt;&gt;",$L$4:$L$49,"&lt;&gt;")+SUMIFS($L$4:$L$49,$N$4:$N$49,AI41,$K$4:$K$49,"&lt;&gt;",$L$4:$L$49,"&lt;&gt;")</f>
        <v>1</v>
      </c>
      <c r="AP41" s="487">
        <f t="array" aca="1" ref="AP41" ca="1">SUMIFS($K$4:$K$49,$N$4:$N$49,AI41,$K$4:$K$49,"&lt;&gt;",$L$4:$L$49,"&lt;&gt;")+SUMIFS($L$4:$L$49,$I$4:$I$49,AI41,$K$4:$K$49,"&lt;&gt;",$L$4:$L$49,"&lt;&gt;")</f>
        <v>5</v>
      </c>
      <c r="AQ41" s="487">
        <f ca="1">AO41-AP41</f>
        <v>-4</v>
      </c>
      <c r="AR41" s="487">
        <f ca="1">IF(AK41=0,-($AW$14*VLOOKUP(AI41,Tabla3[[NombreEquipo]:[Rank]],3,FALSE)),AJ41*$AW$4+BA41+AQ41*$AW$11+AO41*$AW$12+AL41*$AW$13-($AW$14*VLOOKUP(AI41,Tabla3[[NombreEquipo]:[Rank]],3,FALSE)/100))</f>
        <v>781160499.79999995</v>
      </c>
      <c r="AS41" s="487">
        <f ca="1">AH41</f>
        <v>4</v>
      </c>
      <c r="AT41" s="487"/>
      <c r="AU41" s="487">
        <f ca="1">IFERROR(AR41-VLOOKUP(AI41,$AB$38:$AC$41,2,0),AR41)</f>
        <v>781160499.79999995</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1</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-2</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0</v>
      </c>
      <c r="BS41" s="514">
        <v>0</v>
      </c>
      <c r="BT41" s="212">
        <v>4</v>
      </c>
      <c r="BU41" s="212">
        <f ca="1">RANK(BW41,$BW$38:$BW$41)</f>
        <v>4</v>
      </c>
      <c r="BV41" s="212" t="str">
        <f ca="1">A40</f>
        <v>Eslovaquia</v>
      </c>
      <c r="BW41" s="212">
        <f ca="1">IF(AK41=0,-($AW$14*VLOOKUP(AI41,Tabla3[[NombreEquipo]:[Rank]],3,FALSE)),AJ41*$AW$4+BA41+AQ41*$AW$11+AO41*$AW$12+AL41*$AW$13-($AW$14*VLOOKUP(AI41,Tabla3[[NombreEquipo]:[Rank]],3,FALSE)/100))</f>
        <v>781160499.79999995</v>
      </c>
      <c r="BX41" s="212" t="str">
        <f ca="1">VLOOKUP(Q41,$AH$38:$AI$41,2,0)</f>
        <v>Eslovaquia</v>
      </c>
      <c r="BY41" s="212">
        <f ca="1">VLOOKUP($BX41,$AI$38:$AR$41,10,FALSE)</f>
        <v>781160499.79999995</v>
      </c>
      <c r="CA41" s="212">
        <v>4</v>
      </c>
      <c r="CB41" s="212" t="str">
        <f ca="1">VLOOKUP(CA41,$AH$38:$AI$41,2,0)</f>
        <v>Eslovaquia</v>
      </c>
      <c r="CC41" s="212">
        <f ca="1">VLOOKUP(CB41,$AI$38:$AR$41,2,FALSE)</f>
        <v>0</v>
      </c>
      <c r="CD41" s="497">
        <f ca="1">IF(SUM($AK$38:$AK$41)=12,MIN(ABS(BY40-BY41),ABS(BY41-BY42)),100)</f>
        <v>781160499.79999995</v>
      </c>
      <c r="CE41" s="212">
        <f ca="1">VLOOKUP($CB41,$AI$38:$AR$41,9,FALSE)</f>
        <v>-4</v>
      </c>
      <c r="CF41" s="212">
        <f ca="1">VLOOKUP($CB41,$AI$38:$AR$41,7,FALSE)</f>
        <v>1</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77</v>
      </c>
      <c r="B44" s="413" t="s">
        <v>4</v>
      </c>
      <c r="C44" s="414">
        <f>COUNTIF(Equipos!$C$2:$C$25,EUROCOPA!B44)</f>
        <v>4</v>
      </c>
      <c r="D44" s="255"/>
      <c r="E44" s="518" t="s">
        <v>4</v>
      </c>
      <c r="F44" s="316">
        <f>Horarios!A44</f>
        <v>44362.75</v>
      </c>
      <c r="G44" s="317">
        <f>Horarios!A44+VLOOKUP($G$2,Horarios!$K$4:$O$27,4,0)*VLOOKUP($G$2,Horarios!$K$4:$O$27,5,0)</f>
        <v>44362.75</v>
      </c>
      <c r="H44" s="316" t="s">
        <v>72</v>
      </c>
      <c r="I44" s="318" t="str">
        <f ca="1">A45</f>
        <v>Hungría</v>
      </c>
      <c r="J44" s="319"/>
      <c r="K44" s="320">
        <v>0</v>
      </c>
      <c r="L44" s="320">
        <v>2</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72</v>
      </c>
      <c r="I45" s="311" t="str">
        <f ca="1">A47</f>
        <v>Francia</v>
      </c>
      <c r="J45" s="312"/>
      <c r="K45" s="313">
        <v>2</v>
      </c>
      <c r="L45" s="313">
        <v>1</v>
      </c>
      <c r="M45" s="314"/>
      <c r="N45" s="323" t="str">
        <f ca="1">A48</f>
        <v>Alemania</v>
      </c>
      <c r="O45" s="111">
        <f t="shared" ref="O45:O49" si="27">IF(NOT(OR(ISBLANK(K45),ISBLANK(L45))),1,0)</f>
        <v>1</v>
      </c>
      <c r="P45" s="107"/>
      <c r="Q45" s="374" t="s">
        <v>18</v>
      </c>
      <c r="R45" s="375" t="s">
        <v>120</v>
      </c>
      <c r="S45" s="376" t="s">
        <v>79</v>
      </c>
      <c r="T45" s="376" t="s">
        <v>6</v>
      </c>
      <c r="U45" s="376" t="s">
        <v>7</v>
      </c>
      <c r="V45" s="376" t="s">
        <v>3</v>
      </c>
      <c r="W45" s="376" t="s">
        <v>8</v>
      </c>
      <c r="X45" s="376" t="s">
        <v>9</v>
      </c>
      <c r="Y45" s="376" t="s">
        <v>10</v>
      </c>
      <c r="Z45" s="377" t="s">
        <v>118</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73</v>
      </c>
      <c r="I46" s="311" t="str">
        <f ca="1">A45</f>
        <v>Hungría</v>
      </c>
      <c r="J46" s="312"/>
      <c r="K46" s="313">
        <v>0</v>
      </c>
      <c r="L46" s="313">
        <v>3</v>
      </c>
      <c r="M46" s="314"/>
      <c r="N46" s="323" t="str">
        <f ca="1">A47</f>
        <v>Francia</v>
      </c>
      <c r="O46" s="111">
        <f t="shared" si="27"/>
        <v>1</v>
      </c>
      <c r="P46" s="107"/>
      <c r="Q46" s="378">
        <v>1</v>
      </c>
      <c r="R46" s="379" t="str">
        <f ca="1">VLOOKUP(Q46,$AG$46:$AI$49,3,0)</f>
        <v>Francia</v>
      </c>
      <c r="S46" s="380">
        <f ca="1">VLOOKUP(R46,$AI$46:$AR$49,2,FALSE)</f>
        <v>9</v>
      </c>
      <c r="T46" s="380">
        <f ca="1">VLOOKUP($R46,$AI$46:$AR$49,3,FALSE)</f>
        <v>3</v>
      </c>
      <c r="U46" s="380">
        <f ca="1">VLOOKUP($R46,$AI$46:$AR$49,4,FALSE)</f>
        <v>3</v>
      </c>
      <c r="V46" s="380">
        <f ca="1">VLOOKUP($R46,$AI$46:$AR$49,5,FALSE)</f>
        <v>0</v>
      </c>
      <c r="W46" s="380">
        <f ca="1">VLOOKUP($R46,$AI$46:$AR$49,6,FALSE)</f>
        <v>0</v>
      </c>
      <c r="X46" s="380">
        <f ca="1">VLOOKUP($R46,$AI$46:$AR$49,7,FALSE)</f>
        <v>7</v>
      </c>
      <c r="Y46" s="380">
        <f ca="1">VLOOKUP($R46,$AI$46:$AR$49,8,FALSE)</f>
        <v>2</v>
      </c>
      <c r="Z46" s="381">
        <f ca="1">VLOOKUP($R46,$AI$46:$AR$49,9,FALSE)</f>
        <v>5</v>
      </c>
      <c r="AA46" s="96">
        <f ca="1">IF(SUM($AK$46:$AK$49)=12,MIN(ABS(BY45-BY46),ABS(BY46-BY47)),100)</f>
        <v>693064641200.01001</v>
      </c>
      <c r="AB46" s="123" t="str">
        <f ca="1">IF(AND(AA46&gt;=0,AA46&lt;90),VLOOKUP(Q46,$BU$46:$BV$49,2,0),"")</f>
        <v/>
      </c>
      <c r="AC46" s="95"/>
      <c r="AD46" s="96"/>
      <c r="AE46" s="476"/>
      <c r="AF46" s="488">
        <f ca="1">VLOOKUP($R46,$AI$46:$AR$49,10,FALSE)</f>
        <v>1250656253799.77</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1</v>
      </c>
      <c r="AP46" s="487">
        <f t="array" aca="1" ref="AP46" ca="1">SUMIFS($K$4:$K$49,$N$4:$N$49,AI46,$K$4:$K$49,"&lt;&gt;",$L$4:$L$49,"&lt;&gt;")+SUMIFS($L$4:$L$49,$I$4:$I$49,AI46,$K$4:$K$49,"&lt;&gt;",$L$4:$L$49,"&lt;&gt;")</f>
        <v>8</v>
      </c>
      <c r="AQ46" s="487">
        <f ca="1">AO46-AP46</f>
        <v>-7</v>
      </c>
      <c r="AR46" s="487">
        <f ca="1">IF(AK46=0,-($AW$14*VLOOKUP(AI46,Tabla3[[NombreEquipo]:[Rank]],3,FALSE)),AJ46*$AW$4+BA46+AQ46*$AW$11+AO46*$AW$12+AL46*$AW$13-($AW$14*VLOOKUP(AI46,Tabla3[[NombreEquipo]:[Rank]],3,FALSE)/100))</f>
        <v>781130499.78999996</v>
      </c>
      <c r="AS46" s="487">
        <f ca="1">AH46</f>
        <v>4</v>
      </c>
      <c r="AT46" s="487"/>
      <c r="AU46" s="487">
        <f ca="1">IFERROR(AR46-VLOOKUP(AI46,$AB$46:$AC$49,2,0),AR46)</f>
        <v>781130499.78999996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0</v>
      </c>
      <c r="BG46" s="515">
        <f t="array" aca="1" ref="BG46" ca="1">SUMIFS($K$44:$K$49,$I$44:$I$49,$AY46,$K$44:$K$49,"&lt;&gt;",$L$44:$L$49,"&lt;&gt;",$N$44:$N$49,BG45)+SUMIFS($L$44:$L$49,$I$44:$I$49,BG45,$K$44:$K$49,"&lt;&gt;",$L$44:$L$49,"&lt;&gt;",$N$44:$N$49,$AY46)</f>
        <v>1</v>
      </c>
      <c r="BH46" s="515">
        <f ca="1">RANK(BI46,BI46:BI49,1)</f>
        <v>1</v>
      </c>
      <c r="BI46" s="515">
        <f ca="1">SUM(IF(AND(AJ46=AJ47),BK46,0),IF(AND(AJ46=AJ48),BL46,0),IF(AND(AJ46=AJ49),BM46,0))</f>
        <v>0</v>
      </c>
      <c r="BJ46" s="515">
        <v>0</v>
      </c>
      <c r="BK46" s="515">
        <f ca="1">BE46-BD47</f>
        <v>-2</v>
      </c>
      <c r="BL46" s="515">
        <f ca="1">BF46-BD48</f>
        <v>-3</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781130499.78999996</v>
      </c>
      <c r="BX46" s="212" t="str">
        <f ca="1">VLOOKUP(Q46,$AH$46:$AI$49,2,0)</f>
        <v>Francia</v>
      </c>
      <c r="BY46" s="212">
        <f ca="1">VLOOKUP($BX46,$AI$46:$AR$49,10,FALSE)</f>
        <v>1250656253799.77</v>
      </c>
      <c r="CA46" s="212">
        <v>1</v>
      </c>
      <c r="CB46" s="212" t="str">
        <f ca="1">VLOOKUP(CA46,$AH$46:$AI$49,2,0)</f>
        <v>Francia</v>
      </c>
      <c r="CC46" s="212">
        <f ca="1">VLOOKUP(CB46,$AI$46:$AR$49,2,FALSE)</f>
        <v>9</v>
      </c>
      <c r="CD46" s="497">
        <f ca="1">IF(SUM($AK$46:$AK$49)=12,MIN(ABS(BY45-BY46),ABS(BY46-BY47)),100)</f>
        <v>693064641200.01001</v>
      </c>
      <c r="CE46" s="212">
        <f ca="1">VLOOKUP($CB46,$AI$46:$AR$49,9,FALSE)</f>
        <v>5</v>
      </c>
      <c r="CF46" s="212">
        <f ca="1">VLOOKUP($CB46,$AI$46:$AR$49,7,FALSE)</f>
        <v>7</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73</v>
      </c>
      <c r="I47" s="311" t="str">
        <f ca="1">A46</f>
        <v>Portugal</v>
      </c>
      <c r="J47" s="312"/>
      <c r="K47" s="313">
        <v>1</v>
      </c>
      <c r="L47" s="313">
        <v>1</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5</v>
      </c>
      <c r="Y47" s="4">
        <f ca="1">VLOOKUP($R47,$AI$46:$AR$49,8,FALSE)</f>
        <v>4</v>
      </c>
      <c r="Z47" s="369">
        <f ca="1">VLOOKUP($R47,$AI$46:$AR$49,9,FALSE)</f>
        <v>1</v>
      </c>
      <c r="AA47" s="96">
        <f ca="1">IF(SUM($AK$46:$AK$49)=12,MIN(ABS(BY46-BY47),ABS(BY47-BY48)),100)</f>
        <v>499.97998046875</v>
      </c>
      <c r="AB47" s="123" t="str">
        <f ca="1">IF(AND(AA47&gt;=0,AA47&lt;90),VLOOKUP(Q47,$BU$46:$BV$49,2,0),"")</f>
        <v/>
      </c>
      <c r="AC47" s="97"/>
      <c r="AD47" s="98"/>
      <c r="AE47" s="477"/>
      <c r="AF47" s="488">
        <f ca="1">VLOOKUP($R47,$AI$46:$AR$49,10,FALSE)</f>
        <v>557591612599.76001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4</v>
      </c>
      <c r="AP47" s="487">
        <f t="array" aca="1" ref="AP47" ca="1">SUMIFS($K$4:$K$49,$N$4:$N$49,AI47,$K$4:$K$49,"&lt;&gt;",$L$4:$L$49,"&lt;&gt;")+SUMIFS($L$4:$L$49,$I$4:$I$49,AI47,$K$4:$K$49,"&lt;&gt;",$L$4:$L$49,"&lt;&gt;")</f>
        <v>3</v>
      </c>
      <c r="AQ47" s="487">
        <f ca="1">AO47-AP47</f>
        <v>1</v>
      </c>
      <c r="AR47" s="487">
        <f ca="1">IF(AK47=0,-($AW$14*VLOOKUP(AI47,Tabla3[[NombreEquipo]:[Rank]],3,FALSE)),AJ47*$AW$4+BA47+AQ47*$AW$11+AO47*$AW$12+AL47*$AW$13-($AW$14*VLOOKUP(AI47,Tabla3[[NombreEquipo]:[Rank]],3,FALSE)/100))</f>
        <v>557591612099.78003</v>
      </c>
      <c r="AS47" s="487">
        <f ca="1">AH47</f>
        <v>3</v>
      </c>
      <c r="AT47" s="487"/>
      <c r="AU47" s="487">
        <f ca="1">IFERROR(AR47-VLOOKUP(AI47,$AB$46:$AC$49,2,0),AR47)</f>
        <v>557591612099.78003</v>
      </c>
      <c r="AV47" s="487"/>
      <c r="AW47" s="499"/>
      <c r="AX47" s="487"/>
      <c r="AY47" s="496" t="str">
        <f ca="1">AI47</f>
        <v>Portugal</v>
      </c>
      <c r="AZ47" s="487">
        <f ca="1">COUNTIF(AJ46:AJ49,AJ47)</f>
        <v>2</v>
      </c>
      <c r="BA47" s="489">
        <f t="shared" ca="1" si="22"/>
        <v>2091600000</v>
      </c>
      <c r="BB47" s="515">
        <f ca="1">RANK(BC47,BC46:BC49,1)</f>
        <v>3</v>
      </c>
      <c r="BC47" s="515">
        <f ca="1">SUM(IF(AND(AJ47=AJ48),BF47,0),IF(AND(AJ47=AJ49),BG47,0),IF(AND(AJ47=AJ46),BD47,0))</f>
        <v>1</v>
      </c>
      <c r="BD47" s="515">
        <f t="array" aca="1" ref="BD47" ca="1">SUMIFS($K$44:$K$49,$I$44:$I$49,$AY47,$K$44:$K$49,"&lt;&gt;",$L$44:$L$49,"&lt;&gt;",$N$44:$N$49,BD45)+SUMIFS($L$44:$L$49,$I$44:$I$49,BD45,$K$44:$K$49,"&lt;&gt;",$L$44:$L$49,"&lt;&gt;",$N$44:$N$49,$AY47)</f>
        <v>2</v>
      </c>
      <c r="BE47" s="515">
        <v>0</v>
      </c>
      <c r="BF47" s="515">
        <f t="array" aca="1" ref="BF47" ca="1">SUMIFS($K$44:$K$49,$I$44:$I$49,$AY47,$K$44:$K$49,"&lt;&gt;",$L$44:$L$49,"&lt;&gt;",$N$44:$N$49,BF45)+SUMIFS($L$44:$L$49,$I$44:$I$49,BF45,$K$44:$K$49,"&lt;&gt;",$L$44:$L$49,"&lt;&gt;",$N$44:$N$49,$AY47)</f>
        <v>1</v>
      </c>
      <c r="BG47" s="515">
        <f t="array" aca="1" ref="BG47" ca="1">SUMIFS($K$44:$K$49,$I$44:$I$49,$AY47,$K$44:$K$49,"&lt;&gt;",$L$44:$L$49,"&lt;&gt;",$N$44:$N$49,BG45)+SUMIFS($L$44:$L$49,$I$44:$I$49,BG45,$K$44:$K$49,"&lt;&gt;",$L$44:$L$49,"&lt;&gt;",$N$44:$N$49,$AY47)</f>
        <v>1</v>
      </c>
      <c r="BH47" s="515">
        <f ca="1">RANK(BI47,BI46:BI49,1)</f>
        <v>1</v>
      </c>
      <c r="BI47" s="515">
        <f ca="1">SUM(IF(AND(AJ47=AJ48),BL47,0),IF(AND(AJ47=AJ49),BM47,0),IF(AND(AJ47=AJ46),BJ47,0))</f>
        <v>0</v>
      </c>
      <c r="BJ47" s="515">
        <f ca="1">BD47-BE46</f>
        <v>2</v>
      </c>
      <c r="BK47" s="515">
        <v>0</v>
      </c>
      <c r="BL47" s="515">
        <f ca="1">BF47-BE48</f>
        <v>-1</v>
      </c>
      <c r="BM47" s="515">
        <f ca="1">BG47-BE49</f>
        <v>0</v>
      </c>
      <c r="BN47" s="514">
        <f ca="1">RANK(BO47,BO46:BO49,1)</f>
        <v>3</v>
      </c>
      <c r="BO47" s="514">
        <f ca="1">SUM(IF(AND(AJ47=AJ48),BR47,0),IF(AND(AJ47=AJ49),BS47,0),IF(AND(AJ47=AJ46),BP47,0))</f>
        <v>1</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0</v>
      </c>
      <c r="BS47" s="514">
        <f t="array" aca="1" ref="BS47" ca="1">SUM((I$4:I$49=AY47)*(N$4:N$49=BS45)*(K$4:K$49&lt;&gt;"")*(L$4:L$49&lt;&gt;"")*(K$4:K$49&gt;L$4:L$49)*3,(N$4:N$49=AY47)*(I$4:I$49=BS45)*(K$4:K$49&lt;&gt;"")*(L$4:L$49&lt;&gt;"")*(K$4:K$49=L$4:L$49)*1,(N$4:N$49=AY47)*(I$4:I$49=BS45)*(K$4:K$49&lt;&gt;"")*(L$4:L$49&lt;&gt;"")*(K$4:K$49&lt;L$4:L$49)*3,(I$4:I$49=AY47)*(N$4:N$49=BS45)*(K$4:K$49&lt;&gt;"")*(L$4:L$49&lt;&gt;"")*(K$4:K$49=L$4:L$49)*1)</f>
        <v>1</v>
      </c>
      <c r="BT47" s="212">
        <v>2</v>
      </c>
      <c r="BU47" s="212">
        <f ca="1">RANK(BW47,$BW$46:$BW$49)</f>
        <v>3</v>
      </c>
      <c r="BV47" s="212" t="str">
        <f ca="1">A46</f>
        <v>Portugal</v>
      </c>
      <c r="BW47" s="212">
        <f ca="1">IF(AK47=0,-($AW$14*VLOOKUP(AI47,Tabla3[[NombreEquipo]:[Rank]],3,FALSE)),AJ47*$AW$4+BA47+AQ47*$AW$11+AO47*$AW$12+AL47*$AW$13-($AW$14*VLOOKUP(AI47,Tabla3[[NombreEquipo]:[Rank]],3,FALSE)/100))</f>
        <v>557591612099.78003</v>
      </c>
      <c r="BX47" s="212" t="str">
        <f ca="1">VLOOKUP(Q47,$AH$46:$AI$49,2,0)</f>
        <v>Alemania</v>
      </c>
      <c r="BY47" s="212">
        <f ca="1">VLOOKUP($BX47,$AI$46:$AR$49,10,FALSE)</f>
        <v>557591612599.76001</v>
      </c>
      <c r="CA47" s="212">
        <v>2</v>
      </c>
      <c r="CB47" s="212" t="str">
        <f ca="1">VLOOKUP(CA47,$AH$46:$AI$49,2,0)</f>
        <v>Alemania</v>
      </c>
      <c r="CC47" s="212">
        <f ca="1">VLOOKUP(CB47,$AI$46:$AR$49,2,FALSE)</f>
        <v>4</v>
      </c>
      <c r="CD47" s="497">
        <f ca="1">IF(SUM($AK$46:$AK$49)=12,MIN(ABS(BY46-BY47),ABS(BY47-BY48)),100)</f>
        <v>499.97998046875</v>
      </c>
      <c r="CE47" s="212">
        <f ca="1">VLOOKUP($CB47,$AI$46:$AR$49,9,FALSE)</f>
        <v>1</v>
      </c>
      <c r="CF47" s="212">
        <f ca="1">VLOOKUP($CB47,$AI$46:$AR$49,7,FALSE)</f>
        <v>5</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3</v>
      </c>
      <c r="FJ47" s="489">
        <f ca="1">SUM(IF(AND(AJ47=AJ48,BC47=BC48,BI47=BI48,BO47=BO48),BF47,0),IF(AND(AJ47=AJ49,BC47=BC49,BI47=BI49,BO47=BO49),BG47,0),IF(AND(AJ47=AJ46,BC47=BC46,BI47=BI46,BO47=BO46),BD47,0))</f>
        <v>1</v>
      </c>
      <c r="FK47" s="515">
        <f ca="1">RANK(FL47,FL46:FL49,1)</f>
        <v>1</v>
      </c>
      <c r="FL47" s="489">
        <f ca="1">SUM(IF(AND(AJ47=AJ48,BC47=BC48,BI47=BI48,BO47=BO48),BL47,0),IF(AND(AJ47=AJ49,BC47=BC49,BI47=BI49,BO47=BO49),BM47,0),IF(AND(AJ47=AJ46,BC47=BC46,BI47=BI46,BO47=BO46),BJ47,0))</f>
        <v>0</v>
      </c>
      <c r="FM47" s="515">
        <f ca="1">RANK(FN47,FN46:FN49,1)</f>
        <v>3</v>
      </c>
      <c r="FN47" s="489">
        <f ca="1">SUM(IF(AND(AJ47=AJ48,BC47=BC48,BI47=BI48,BO47=BO48),BR47,0),IF(AND(AJ47=AJ49,BC47=BC49,BI47=BI49,BO47=BO49),BS47,0),IF(AND(AJ47=AJ46,BC47=BC46,BI47=BI46,BO47=BO46),BP47,0))</f>
        <v>1</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74</v>
      </c>
      <c r="I48" s="311" t="str">
        <f ca="1">A48</f>
        <v>Alemania</v>
      </c>
      <c r="J48" s="312"/>
      <c r="K48" s="313">
        <v>3</v>
      </c>
      <c r="L48" s="313">
        <v>1</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4</v>
      </c>
      <c r="Y48" s="4">
        <f ca="1">VLOOKUP($R48,$AI$46:$AR$49,8,FALSE)</f>
        <v>3</v>
      </c>
      <c r="Z48" s="369">
        <f ca="1">VLOOKUP($R48,$AI$46:$AR$49,9,FALSE)</f>
        <v>1</v>
      </c>
      <c r="AA48" s="96">
        <f ca="1">IF(SUM($AK$46:$AK$49)=12,MIN(ABS(BY47-BY48),ABS(BY48-BY49)),100)</f>
        <v>499.97998046875</v>
      </c>
      <c r="AB48" s="123" t="str">
        <f ca="1">IF(AND(AA48&gt;=0,AA48&lt;90),VLOOKUP(Q48,$BU$46:$BV$49,2,0),"")</f>
        <v/>
      </c>
      <c r="AC48" s="97"/>
      <c r="AD48" s="98"/>
      <c r="AE48" s="477"/>
      <c r="AF48" s="488">
        <f ca="1">VLOOKUP($R48,$AI$46:$AR$49,10,FALSE)</f>
        <v>557591612099.78003</v>
      </c>
      <c r="AG48" s="487">
        <f ca="1">RANK(AU48,$AU$46:$AU$49)</f>
        <v>1</v>
      </c>
      <c r="AH48" s="487">
        <f ca="1">RANK(AR48,$AR$46:$AR$49)</f>
        <v>1</v>
      </c>
      <c r="AI48" s="212" t="str">
        <f ca="1">A47</f>
        <v>Francia</v>
      </c>
      <c r="AJ48" s="487">
        <f ca="1">AL48*3+AM48*1+AN48*0</f>
        <v>9</v>
      </c>
      <c r="AK48" s="487">
        <f ca="1">COUNTIFS($I$4:$I$49,AI48,$K$4:$K$49,"&lt;&gt;",$L$4:$L$49,"&lt;&gt;")+COUNTIFS($N$4:$N$49,AI48,$L$4:$L$49,"&lt;&gt;",$K$4:$K$49,"&lt;&gt;")</f>
        <v>3</v>
      </c>
      <c r="AL48" s="487">
        <f t="array" aca="1" ref="AL48" ca="1">SUM(($I$4:$I$49=AI48)*($K$4:$K$49&lt;&gt;"")*($L$4:$L$49&lt;&gt;"")*($K$4:$K$49&gt;$L$4:$L$49),($N$4:$N$49=AI48)*($K$4:$K$49&lt;&gt;"")*($L$4:$L$49&lt;&gt;"")*($K$4:$K$49&lt;$L$4:$L$49))</f>
        <v>3</v>
      </c>
      <c r="AM48" s="487">
        <f t="array" aca="1" ref="AM48" ca="1">SUM(($I$4:$I$49=AI48)*($K$4:$K$49&lt;&gt;"")*($L$4:$L$49&lt;&gt;"")*($K$4:$K$49=$L$4:$L$49),($N$4:$N$49=AI48)*($K$4:$K$49&lt;&gt;"")*($L$4:$L$49&lt;&gt;"")*($K$4:$K$49=$L$4:$L$49))</f>
        <v>0</v>
      </c>
      <c r="AN48" s="487">
        <f t="array" aca="1" ref="AN48" ca="1">SUM(($I$4:$I$49=AI48)*($L$4:$L$49&lt;&gt;"")*($K$4:$K$49&lt;&gt;"")*($K$4:$K$49&lt;$L$4:$L$49),($K$4:$K$49&lt;&gt;"")*($N$4:$N$49=AI48)*($L$4:$L$49&lt;&gt;"")*($K$4:$K$49&gt;$L$4:$L$49))</f>
        <v>0</v>
      </c>
      <c r="AO48" s="487">
        <f t="array" aca="1" ref="AO48" ca="1">SUMIFS($K$4:$K$49,$I$4:$I$49,AI48,$K$4:$K$49,"&lt;&gt;",$L$4:$L$49,"&lt;&gt;")+SUMIFS($L$4:$L$49,$N$4:$N$49,AI48,$K$4:$K$49,"&lt;&gt;",$L$4:$L$49,"&lt;&gt;")</f>
        <v>7</v>
      </c>
      <c r="AP48" s="487">
        <f t="array" aca="1" ref="AP48" ca="1">SUMIFS($K$4:$K$49,$N$4:$N$49,AI48,$K$4:$K$49,"&lt;&gt;",$L$4:$L$49,"&lt;&gt;")+SUMIFS($L$4:$L$49,$I$4:$I$49,AI48,$K$4:$K$49,"&lt;&gt;",$L$4:$L$49,"&lt;&gt;")</f>
        <v>2</v>
      </c>
      <c r="AQ48" s="487">
        <f ca="1">AO48-AP48</f>
        <v>5</v>
      </c>
      <c r="AR48" s="487">
        <f ca="1">IF(AK48=0,-($AW$14*VLOOKUP(AI48,Tabla3[[NombreEquipo]:[Rank]],3,FALSE)),AJ48*$AW$4+BA48+AQ48*$AW$11+AO48*$AW$12+AL48*$AW$13-($AW$14*VLOOKUP(AI48,Tabla3[[NombreEquipo]:[Rank]],3,FALSE)/100))</f>
        <v>1250656253799.77</v>
      </c>
      <c r="AS48" s="487">
        <f ca="1">AH48</f>
        <v>1</v>
      </c>
      <c r="AT48" s="487"/>
      <c r="AU48" s="487">
        <f ca="1">IFERROR(AR48-VLOOKUP(AI48,$AB$46:$AC$49,2,0),AR48)</f>
        <v>1250656253799.77</v>
      </c>
      <c r="AV48" s="487"/>
      <c r="AW48" s="499"/>
      <c r="AX48" s="487"/>
      <c r="AY48" s="496" t="str">
        <f ca="1">AI48</f>
        <v>Francia</v>
      </c>
      <c r="AZ48" s="487">
        <f ca="1">COUNTIF(AJ46:AJ49,AJ48)</f>
        <v>1</v>
      </c>
      <c r="BA48" s="489">
        <f t="shared" ca="1" si="22"/>
        <v>781200000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3</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2</v>
      </c>
      <c r="BH48" s="515">
        <f ca="1">RANK(BI48,BI46:BI49,1)</f>
        <v>1</v>
      </c>
      <c r="BI48" s="515">
        <f ca="1">SUM(IF(AND(AJ48=AJ49),BM48,0),IF(AND(AJ48=AJ46),BJ48,0),IF(AND(AJ48=AJ47),BK48,0))</f>
        <v>0</v>
      </c>
      <c r="BJ48" s="515">
        <f ca="1">BD48-BF46</f>
        <v>3</v>
      </c>
      <c r="BK48" s="515">
        <f ca="1">BE48-BF47</f>
        <v>1</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3</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1250656253799.77</v>
      </c>
      <c r="BX48" s="212" t="str">
        <f ca="1">VLOOKUP(Q48,$AH$46:$AI$49,2,0)</f>
        <v>Portugal</v>
      </c>
      <c r="BY48" s="212">
        <f ca="1">VLOOKUP($BX48,$AI$46:$AR$49,10,FALSE)</f>
        <v>557591612099.78003</v>
      </c>
      <c r="CA48" s="212">
        <v>3</v>
      </c>
      <c r="CB48" s="212" t="str">
        <f ca="1">VLOOKUP(CA48,$AH$46:$AI$49,2,0)</f>
        <v>Portugal</v>
      </c>
      <c r="CC48" s="212">
        <f ca="1">VLOOKUP(CB48,$AI$46:$AR$49,2,FALSE)</f>
        <v>4</v>
      </c>
      <c r="CD48" s="497">
        <f ca="1">IF(SUM($AK$46:$AK$49)=12,MIN(ABS(BY47-BY48),ABS(BY48-BY49)),100)</f>
        <v>499.97998046875</v>
      </c>
      <c r="CE48" s="212">
        <f ca="1">VLOOKUP($CB48,$AI$46:$AR$49,9,FALSE)</f>
        <v>1</v>
      </c>
      <c r="CF48" s="212">
        <f ca="1">VLOOKUP($CB48,$AI$46:$AR$49,7,FALSE)</f>
        <v>4</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74</v>
      </c>
      <c r="I49" s="326" t="str">
        <f ca="1">A46</f>
        <v>Portugal</v>
      </c>
      <c r="J49" s="327"/>
      <c r="K49" s="328">
        <v>1</v>
      </c>
      <c r="L49" s="328">
        <v>2</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1</v>
      </c>
      <c r="Y49" s="372">
        <f ca="1">VLOOKUP($R49,$AI$46:$AR$49,8,FALSE)</f>
        <v>8</v>
      </c>
      <c r="Z49" s="373">
        <f ca="1">VLOOKUP($R49,$AI$46:$AR$49,9,FALSE)</f>
        <v>-7</v>
      </c>
      <c r="AA49" s="96">
        <f ca="1">IF(SUM($AK$46:$AK$49)=12,MIN(ABS(BY48-BY49),ABS(BY49-BY50)),100)</f>
        <v>781130499.78999996</v>
      </c>
      <c r="AB49" s="123" t="str">
        <f ca="1">IF(AND(AA49&gt;=0,AA49&lt;90),VLOOKUP(Q49,$BU$46:$BV$49,2,0),"")</f>
        <v/>
      </c>
      <c r="AC49" s="95"/>
      <c r="AD49" s="96"/>
      <c r="AE49" s="476"/>
      <c r="AF49" s="488">
        <f ca="1">VLOOKUP($R49,$AI$46:$AR$49,10,FALSE)</f>
        <v>781130499.78999996</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5</v>
      </c>
      <c r="AP49" s="487">
        <f t="array" aca="1" ref="AP49" ca="1">SUMIFS($K$4:$K$49,$N$4:$N$49,AI49,$K$4:$K$49,"&lt;&gt;",$L$4:$L$49,"&lt;&gt;")+SUMIFS($L$4:$L$49,$I$4:$I$49,AI49,$K$4:$K$49,"&lt;&gt;",$L$4:$L$49,"&lt;&gt;")</f>
        <v>4</v>
      </c>
      <c r="AQ49" s="487">
        <f ca="1">AO49-AP49</f>
        <v>1</v>
      </c>
      <c r="AR49" s="487">
        <f ca="1">IF(AK49=0,-($AW$14*VLOOKUP(AI49,Tabla3[[NombreEquipo]:[Rank]],3,FALSE)),AJ49*$AW$4+BA49+AQ49*$AW$11+AO49*$AW$12+AL49*$AW$13-($AW$14*VLOOKUP(AI49,Tabla3[[NombreEquipo]:[Rank]],3,FALSE)/100))</f>
        <v>557591612599.76001</v>
      </c>
      <c r="AS49" s="487">
        <f ca="1">AH49</f>
        <v>2</v>
      </c>
      <c r="AT49" s="487"/>
      <c r="AU49" s="487">
        <f ca="1">IFERROR(AR49-VLOOKUP(AI49,$AB$46:$AC$49,2,0),AR49)</f>
        <v>557591612599.76001</v>
      </c>
      <c r="AV49" s="487"/>
      <c r="AW49" s="499"/>
      <c r="AX49" s="487"/>
      <c r="AY49" s="496" t="str">
        <f ca="1">AI49</f>
        <v>Alemania</v>
      </c>
      <c r="AZ49" s="487">
        <f ca="1">COUNTIF(AJ46:AJ49,AJ49)</f>
        <v>2</v>
      </c>
      <c r="BA49" s="489">
        <f t="shared" ca="1" si="22"/>
        <v>2091600000</v>
      </c>
      <c r="BB49" s="515">
        <f ca="1">RANK(BC49,BC46:BC49,1)</f>
        <v>3</v>
      </c>
      <c r="BC49" s="515">
        <f ca="1">SUM(IF(AND(AJ49=AJ46),BD49,0),IF(AND(AJ49=AJ47),BE49,0),IF(AND(AJ49=AJ48),BF49,0))</f>
        <v>1</v>
      </c>
      <c r="BD49" s="515">
        <f t="array" aca="1" ref="BD49" ca="1">SUMIFS($K$44:$K$49,$I$44:$I$49,$AY49,$K$44:$K$49,"&lt;&gt;",$L$44:$L$49,"&lt;&gt;",$N$44:$N$49,BD45)+SUMIFS($L$44:$L$49,$I$44:$I$49,BD45,$K$44:$K$49,"&lt;&gt;",$L$44:$L$49,"&lt;&gt;",$N$44:$N$49,$AY49)</f>
        <v>3</v>
      </c>
      <c r="BE49" s="515">
        <f t="array" aca="1" ref="BE49" ca="1">SUMIFS($K$44:$K$49,$I$44:$I$49,$AY49,$K$44:$K$49,"&lt;&gt;",$L$44:$L$49,"&lt;&gt;",$N$44:$N$49,BE45)+SUMIFS($L$44:$L$49,$I$44:$I$49,BE45,$K$44:$K$49,"&lt;&gt;",$L$44:$L$49,"&lt;&gt;",$N$44:$N$49,$AY49)</f>
        <v>1</v>
      </c>
      <c r="BF49" s="515">
        <f t="array" aca="1" ref="BF49" ca="1">SUMIFS($K$44:$K$49,$I$44:$I$49,$AY49,$K$44:$K$49,"&lt;&gt;",$L$44:$L$49,"&lt;&gt;",$N$44:$N$49,BF45)+SUMIFS($L$44:$L$49,$I$44:$I$49,BF45,$K$44:$K$49,"&lt;&gt;",$L$44:$L$49,"&lt;&gt;",$N$44:$N$49,$AY49)</f>
        <v>1</v>
      </c>
      <c r="BG49" s="515">
        <v>0</v>
      </c>
      <c r="BH49" s="515">
        <f ca="1">RANK(BI49,BI46:BI49,1)</f>
        <v>1</v>
      </c>
      <c r="BI49" s="515">
        <f ca="1">SUM(IF(AND(AJ49=AJ46),BJ49,0),IF(AND(AJ49=AJ47),BK49,0),IF(AND(AJ49=AJ48),BL49,0))</f>
        <v>0</v>
      </c>
      <c r="BJ49" s="515">
        <f ca="1">BD49-BG46</f>
        <v>2</v>
      </c>
      <c r="BK49" s="515">
        <f ca="1">BE49-BG47</f>
        <v>0</v>
      </c>
      <c r="BL49" s="515">
        <f ca="1">BF49-BG48</f>
        <v>-1</v>
      </c>
      <c r="BM49" s="515">
        <v>0</v>
      </c>
      <c r="BN49" s="514">
        <f ca="1">RANK(BO49,BO46:BO49,1)</f>
        <v>3</v>
      </c>
      <c r="BO49" s="514">
        <f ca="1">SUM(IF(AND(AJ49=AJ46),BP49,0),IF(AND(AJ49=AJ47),BQ49,0),IF(AND(AJ49=AJ48),BR49,0))</f>
        <v>1</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1</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557591612599.76001</v>
      </c>
      <c r="BX49" s="212" t="str">
        <f ca="1">VLOOKUP(Q49,$AH$46:$AI$49,2,0)</f>
        <v>Hungría</v>
      </c>
      <c r="BY49" s="212">
        <f ca="1">VLOOKUP($BX49,$AI$46:$AR$49,10,FALSE)</f>
        <v>781130499.78999996</v>
      </c>
      <c r="CA49" s="212">
        <v>4</v>
      </c>
      <c r="CB49" s="212" t="str">
        <f ca="1">VLOOKUP(CA49,$AH$46:$AI$49,2,0)</f>
        <v>Hungría</v>
      </c>
      <c r="CC49" s="212">
        <f ca="1">VLOOKUP(CB49,$AI$46:$AR$49,2,FALSE)</f>
        <v>0</v>
      </c>
      <c r="CD49" s="497">
        <f ca="1">IF(SUM($AK$46:$AK$49)=12,MIN(ABS(BY48-BY49),ABS(BY49-BY50)),100)</f>
        <v>781130499.78999996</v>
      </c>
      <c r="CE49" s="212">
        <f ca="1">VLOOKUP($CB49,$AI$46:$AR$49,9,FALSE)</f>
        <v>-7</v>
      </c>
      <c r="CF49" s="212">
        <f ca="1">VLOOKUP($CB49,$AI$46:$AR$49,7,FALSE)</f>
        <v>1</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3</v>
      </c>
      <c r="FJ49" s="489">
        <f ca="1">SUM(IF(AND(AJ49=AJ46,BC49=BC46,BI49=BI46,BO49=BO46),BD49,0),IF(AND(AJ49=AJ47,BC49=BC47,BI49=BI47,BO49=BO47),BE49,0),IF(AND(AJ49=AJ48,BC49=BC48,BI49=BI48,BO49=BO48),BF49,0))</f>
        <v>1</v>
      </c>
      <c r="FK49" s="515">
        <f ca="1">RANK(FL49,FL46:FL49,1)</f>
        <v>1</v>
      </c>
      <c r="FL49" s="489">
        <f ca="1">SUM(IF(AND(AJ49=AJ46,BC49=BC46,BI49=BI46,BO49=BO46),BJ49,0),IF(AND(AJ49=AJ47,BC49=BC47,BI49=BI47,BO49=BO47),BK49,0),IF(AND(AJ49=AJ48,BC49=BC48,BI49=BI48,BO49=BO48),BL49,0))</f>
        <v>0</v>
      </c>
      <c r="FM49" s="515">
        <f ca="1">RANK(FN49,FN46:FN49,1)</f>
        <v>3</v>
      </c>
      <c r="FN49" s="489">
        <f ca="1">SUM(IF(AND(AJ49=AJ46,BC49=BC46,BI49=BI46,BO49=BO46),BP49,0),IF(AND(AJ49=AJ47,BC49=BC47,BI49=BI47,BO49=BO47),BQ49,0),IF(AND(AJ49=AJ48,BC49=BC48,BI49=BI48,BO49=BO48),BR49,0))</f>
        <v>1</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6.149999999999999" customHeight="1" x14ac:dyDescent="0.25">
      <c r="A55" s="210"/>
      <c r="B55" s="210"/>
      <c r="C55" s="210"/>
      <c r="D55" s="213"/>
      <c r="E55" s="382" t="s">
        <v>119</v>
      </c>
      <c r="F55" s="383"/>
      <c r="G55" s="383"/>
      <c r="H55" s="383"/>
      <c r="I55" s="383"/>
      <c r="J55" s="383"/>
      <c r="K55" s="383"/>
      <c r="L55" s="383"/>
      <c r="M55" s="383"/>
      <c r="N55" s="384"/>
      <c r="O55" s="100"/>
      <c r="P55" s="521" t="s">
        <v>828</v>
      </c>
      <c r="Q55" s="521"/>
      <c r="R55" s="521"/>
      <c r="S55" s="100"/>
      <c r="T55" s="100"/>
      <c r="U55" s="100"/>
      <c r="V55" s="100"/>
      <c r="W55" s="100"/>
      <c r="X55" s="100"/>
      <c r="Y55" s="100"/>
      <c r="Z55" s="100"/>
      <c r="AA55" s="100"/>
      <c r="AB55" s="100"/>
      <c r="AC55" s="100"/>
      <c r="AD55" s="100"/>
      <c r="AE55" s="475"/>
      <c r="AF55" s="488"/>
      <c r="AH55" s="487" t="s">
        <v>81</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333</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120</v>
      </c>
      <c r="G56" s="390" t="s">
        <v>79</v>
      </c>
      <c r="H56" s="390" t="s">
        <v>6</v>
      </c>
      <c r="I56" s="390" t="s">
        <v>7</v>
      </c>
      <c r="J56" s="390" t="s">
        <v>3</v>
      </c>
      <c r="K56" s="390" t="s">
        <v>8</v>
      </c>
      <c r="L56" s="390" t="s">
        <v>9</v>
      </c>
      <c r="M56" s="390" t="s">
        <v>10</v>
      </c>
      <c r="N56" s="391" t="s">
        <v>118</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275</v>
      </c>
      <c r="CK56" s="487" t="s">
        <v>67</v>
      </c>
      <c r="CL56" s="487" t="s">
        <v>46</v>
      </c>
      <c r="CM56" s="487" t="s">
        <v>55</v>
      </c>
      <c r="CN56" s="487" t="s">
        <v>56</v>
      </c>
      <c r="CO56" s="487" t="s">
        <v>57</v>
      </c>
      <c r="CP56" s="487" t="s">
        <v>58</v>
      </c>
      <c r="CQ56" s="487" t="s">
        <v>59</v>
      </c>
      <c r="CR56" s="487" t="s">
        <v>60</v>
      </c>
      <c r="CS56" s="487" t="s">
        <v>61</v>
      </c>
      <c r="CT56" s="487" t="s">
        <v>276</v>
      </c>
      <c r="CU56" s="487" t="s">
        <v>277</v>
      </c>
      <c r="CV56" s="487" t="s">
        <v>278</v>
      </c>
      <c r="CW56" s="487" t="s">
        <v>279</v>
      </c>
      <c r="CX56" s="487" t="s">
        <v>280</v>
      </c>
      <c r="CY56" s="487" t="s">
        <v>281</v>
      </c>
      <c r="CZ56" s="487" t="s">
        <v>282</v>
      </c>
      <c r="DA56" s="487" t="s">
        <v>283</v>
      </c>
      <c r="DB56" s="487" t="s">
        <v>284</v>
      </c>
      <c r="DC56" s="487" t="s">
        <v>285</v>
      </c>
      <c r="DD56" s="487" t="s">
        <v>286</v>
      </c>
      <c r="DE56" s="487" t="s">
        <v>287</v>
      </c>
      <c r="DF56" s="487" t="s">
        <v>288</v>
      </c>
      <c r="DG56" s="487" t="s">
        <v>289</v>
      </c>
      <c r="DH56" s="487" t="s">
        <v>290</v>
      </c>
      <c r="DI56" s="487" t="s">
        <v>291</v>
      </c>
      <c r="DJ56" s="487" t="s">
        <v>292</v>
      </c>
      <c r="DK56" s="487" t="s">
        <v>293</v>
      </c>
      <c r="DL56" s="487" t="s">
        <v>294</v>
      </c>
      <c r="DM56" s="487" t="s">
        <v>295</v>
      </c>
      <c r="DN56" s="487" t="s">
        <v>296</v>
      </c>
      <c r="DO56" s="487" t="s">
        <v>297</v>
      </c>
      <c r="DP56" s="487" t="s">
        <v>298</v>
      </c>
      <c r="DQ56" s="487" t="s">
        <v>335</v>
      </c>
      <c r="DR56" s="487" t="s">
        <v>55</v>
      </c>
      <c r="DS56" s="487" t="s">
        <v>56</v>
      </c>
      <c r="DT56" s="487" t="s">
        <v>57</v>
      </c>
      <c r="DU56" s="487" t="s">
        <v>58</v>
      </c>
      <c r="DV56" s="487" t="s">
        <v>59</v>
      </c>
      <c r="DW56" s="487" t="s">
        <v>60</v>
      </c>
      <c r="DX56" s="487" t="s">
        <v>61</v>
      </c>
      <c r="DY56" s="487" t="s">
        <v>276</v>
      </c>
      <c r="DZ56" s="487" t="s">
        <v>277</v>
      </c>
      <c r="EA56" s="487" t="s">
        <v>278</v>
      </c>
      <c r="EB56" s="487" t="s">
        <v>279</v>
      </c>
      <c r="EC56" s="487" t="s">
        <v>280</v>
      </c>
      <c r="ED56" s="487" t="s">
        <v>281</v>
      </c>
      <c r="EE56" s="487" t="s">
        <v>282</v>
      </c>
      <c r="EF56" s="487" t="s">
        <v>283</v>
      </c>
      <c r="EG56" s="487" t="s">
        <v>284</v>
      </c>
      <c r="EH56" s="487" t="s">
        <v>285</v>
      </c>
      <c r="EI56" s="487" t="s">
        <v>286</v>
      </c>
      <c r="EJ56" s="487" t="s">
        <v>287</v>
      </c>
      <c r="EK56" s="487" t="s">
        <v>288</v>
      </c>
      <c r="EL56" s="487" t="s">
        <v>289</v>
      </c>
      <c r="EM56" s="487" t="s">
        <v>290</v>
      </c>
      <c r="EN56" s="487" t="s">
        <v>291</v>
      </c>
      <c r="EO56" s="487" t="s">
        <v>292</v>
      </c>
      <c r="EP56" s="487" t="s">
        <v>293</v>
      </c>
      <c r="EQ56" s="487" t="s">
        <v>294</v>
      </c>
      <c r="ER56" s="487" t="s">
        <v>295</v>
      </c>
      <c r="ES56" s="487" t="s">
        <v>296</v>
      </c>
      <c r="ET56" s="487" t="s">
        <v>297</v>
      </c>
      <c r="EU56" s="487" t="s">
        <v>298</v>
      </c>
      <c r="EV56" s="487" t="s">
        <v>335</v>
      </c>
      <c r="EW56" s="487" t="s">
        <v>55</v>
      </c>
      <c r="EX56" s="487" t="s">
        <v>56</v>
      </c>
      <c r="EY56" s="487" t="s">
        <v>57</v>
      </c>
      <c r="EZ56" s="487" t="s">
        <v>58</v>
      </c>
      <c r="FA56" s="487" t="s">
        <v>59</v>
      </c>
      <c r="FB56" s="487" t="s">
        <v>60</v>
      </c>
      <c r="FC56" s="487" t="s">
        <v>61</v>
      </c>
      <c r="FD56" s="487" t="s">
        <v>276</v>
      </c>
      <c r="FE56" s="487" t="s">
        <v>277</v>
      </c>
      <c r="FF56" s="487" t="s">
        <v>278</v>
      </c>
      <c r="FG56" s="487" t="s">
        <v>279</v>
      </c>
      <c r="FH56" s="487" t="s">
        <v>280</v>
      </c>
      <c r="FI56" s="487" t="s">
        <v>281</v>
      </c>
      <c r="FJ56" s="487" t="s">
        <v>282</v>
      </c>
      <c r="FK56" s="487" t="s">
        <v>283</v>
      </c>
      <c r="FL56" s="487" t="s">
        <v>284</v>
      </c>
      <c r="FM56" s="487" t="s">
        <v>285</v>
      </c>
      <c r="FN56" s="487" t="s">
        <v>286</v>
      </c>
      <c r="FO56" s="487" t="s">
        <v>287</v>
      </c>
      <c r="FP56" s="487" t="s">
        <v>288</v>
      </c>
      <c r="FQ56" s="487" t="s">
        <v>289</v>
      </c>
      <c r="FR56" s="487" t="s">
        <v>290</v>
      </c>
      <c r="FS56" s="487" t="s">
        <v>291</v>
      </c>
      <c r="FT56" s="487" t="s">
        <v>292</v>
      </c>
      <c r="FU56" s="487" t="s">
        <v>293</v>
      </c>
      <c r="FV56" s="487" t="s">
        <v>294</v>
      </c>
      <c r="FW56" s="487" t="s">
        <v>295</v>
      </c>
      <c r="FX56" s="487" t="s">
        <v>296</v>
      </c>
      <c r="FY56" s="487" t="s">
        <v>297</v>
      </c>
      <c r="FZ56" s="487" t="s">
        <v>298</v>
      </c>
      <c r="GA56" s="487" t="s">
        <v>335</v>
      </c>
      <c r="GB56" s="487" t="s">
        <v>55</v>
      </c>
      <c r="GC56" s="487" t="s">
        <v>56</v>
      </c>
      <c r="GD56" s="487" t="s">
        <v>57</v>
      </c>
      <c r="GE56" s="487" t="s">
        <v>58</v>
      </c>
      <c r="GF56" s="487" t="s">
        <v>59</v>
      </c>
      <c r="GG56" s="487" t="s">
        <v>60</v>
      </c>
      <c r="GH56" s="487" t="s">
        <v>61</v>
      </c>
      <c r="GI56" s="487" t="s">
        <v>276</v>
      </c>
      <c r="GJ56" s="487" t="s">
        <v>277</v>
      </c>
      <c r="GK56" s="487" t="s">
        <v>278</v>
      </c>
      <c r="GL56" s="487" t="s">
        <v>279</v>
      </c>
      <c r="GM56" s="487" t="s">
        <v>280</v>
      </c>
      <c r="GN56" s="487" t="s">
        <v>281</v>
      </c>
      <c r="GO56" s="487" t="s">
        <v>282</v>
      </c>
      <c r="GP56" s="487" t="s">
        <v>283</v>
      </c>
      <c r="GQ56" s="487" t="s">
        <v>284</v>
      </c>
      <c r="GR56" s="487" t="s">
        <v>285</v>
      </c>
      <c r="GS56" s="487" t="s">
        <v>286</v>
      </c>
      <c r="GT56" s="487" t="s">
        <v>287</v>
      </c>
      <c r="GU56" s="487" t="s">
        <v>288</v>
      </c>
      <c r="GV56" s="487" t="s">
        <v>289</v>
      </c>
      <c r="GW56" s="487" t="s">
        <v>290</v>
      </c>
      <c r="GX56" s="487" t="s">
        <v>291</v>
      </c>
      <c r="GY56" s="487" t="s">
        <v>292</v>
      </c>
      <c r="GZ56" s="487" t="s">
        <v>293</v>
      </c>
      <c r="HA56" s="487" t="s">
        <v>294</v>
      </c>
      <c r="HB56" s="487" t="s">
        <v>295</v>
      </c>
      <c r="HC56" s="487" t="s">
        <v>296</v>
      </c>
      <c r="HD56" s="487" t="s">
        <v>297</v>
      </c>
      <c r="HE56" s="487" t="s">
        <v>298</v>
      </c>
      <c r="HF56" s="487" t="s">
        <v>335</v>
      </c>
      <c r="HG56" s="487" t="s">
        <v>57</v>
      </c>
      <c r="HH56" s="487" t="s">
        <v>59</v>
      </c>
      <c r="HI56" s="487" t="s">
        <v>61</v>
      </c>
      <c r="HJ56" s="487" t="s">
        <v>277</v>
      </c>
      <c r="HK56" s="487" t="s">
        <v>279</v>
      </c>
      <c r="HL56" s="487" t="s">
        <v>282</v>
      </c>
      <c r="HM56" s="487" t="s">
        <v>283</v>
      </c>
      <c r="HN56" s="487" t="s">
        <v>285</v>
      </c>
      <c r="HO56" s="487" t="s">
        <v>287</v>
      </c>
      <c r="HP56" s="487" t="s">
        <v>290</v>
      </c>
      <c r="HQ56" s="487" t="s">
        <v>291</v>
      </c>
      <c r="HR56" s="487" t="s">
        <v>293</v>
      </c>
      <c r="HS56" s="487" t="s">
        <v>295</v>
      </c>
      <c r="HT56" s="487" t="s">
        <v>297</v>
      </c>
      <c r="HU56" s="487" t="s">
        <v>335</v>
      </c>
      <c r="HV56" s="487" t="s">
        <v>57</v>
      </c>
      <c r="HW56" s="487" t="s">
        <v>60</v>
      </c>
      <c r="HX56" s="487" t="s">
        <v>61</v>
      </c>
      <c r="HY56" s="487" t="s">
        <v>278</v>
      </c>
      <c r="HZ56" s="487" t="s">
        <v>279</v>
      </c>
      <c r="IA56" s="487" t="s">
        <v>281</v>
      </c>
      <c r="IB56" s="487" t="s">
        <v>283</v>
      </c>
      <c r="IC56" s="487" t="s">
        <v>286</v>
      </c>
      <c r="ID56" s="487" t="s">
        <v>287</v>
      </c>
      <c r="IE56" s="487" t="s">
        <v>289</v>
      </c>
      <c r="IF56" s="487" t="s">
        <v>291</v>
      </c>
      <c r="IG56" s="487" t="s">
        <v>294</v>
      </c>
      <c r="IH56" s="487" t="s">
        <v>295</v>
      </c>
      <c r="II56" s="487" t="s">
        <v>298</v>
      </c>
      <c r="IJ56" s="487" t="s">
        <v>335</v>
      </c>
      <c r="IK56" s="487" t="s">
        <v>61</v>
      </c>
      <c r="IL56" s="487" t="s">
        <v>279</v>
      </c>
      <c r="IM56" s="487" t="s">
        <v>283</v>
      </c>
      <c r="IN56" s="487" t="s">
        <v>287</v>
      </c>
      <c r="IO56" s="487" t="s">
        <v>291</v>
      </c>
      <c r="IP56" s="487" t="s">
        <v>295</v>
      </c>
      <c r="IQ56" s="487" t="s">
        <v>335</v>
      </c>
      <c r="IR56" s="487" t="s">
        <v>59</v>
      </c>
      <c r="IS56" s="487" t="s">
        <v>60</v>
      </c>
      <c r="IT56" s="487" t="s">
        <v>61</v>
      </c>
      <c r="IU56" s="487" t="s">
        <v>280</v>
      </c>
      <c r="IV56" s="487" t="s">
        <v>281</v>
      </c>
      <c r="IW56" s="487" t="s">
        <v>282</v>
      </c>
      <c r="IX56" s="487" t="s">
        <v>283</v>
      </c>
      <c r="IY56" s="487" t="s">
        <v>288</v>
      </c>
      <c r="IZ56" s="487" t="s">
        <v>289</v>
      </c>
      <c r="JA56" s="487" t="s">
        <v>290</v>
      </c>
      <c r="JB56" s="487" t="s">
        <v>291</v>
      </c>
      <c r="JC56" s="487" t="s">
        <v>296</v>
      </c>
      <c r="JD56" s="487" t="s">
        <v>297</v>
      </c>
      <c r="JE56" s="487" t="s">
        <v>298</v>
      </c>
      <c r="JF56" s="487" t="s">
        <v>335</v>
      </c>
      <c r="JG56" s="487" t="s">
        <v>61</v>
      </c>
      <c r="JH56" s="487" t="s">
        <v>282</v>
      </c>
      <c r="JI56" s="487" t="s">
        <v>283</v>
      </c>
      <c r="JJ56" s="487" t="s">
        <v>290</v>
      </c>
      <c r="JK56" s="487" t="s">
        <v>291</v>
      </c>
      <c r="JL56" s="487" t="s">
        <v>297</v>
      </c>
      <c r="JM56" s="487" t="s">
        <v>335</v>
      </c>
      <c r="JN56" s="487" t="s">
        <v>61</v>
      </c>
      <c r="JO56" s="487" t="s">
        <v>281</v>
      </c>
      <c r="JP56" s="487" t="s">
        <v>283</v>
      </c>
      <c r="JQ56" s="487" t="s">
        <v>289</v>
      </c>
      <c r="JR56" s="487" t="s">
        <v>291</v>
      </c>
      <c r="JS56" s="487" t="s">
        <v>298</v>
      </c>
      <c r="JT56" s="487" t="s">
        <v>335</v>
      </c>
      <c r="JU56" s="487" t="s">
        <v>283</v>
      </c>
      <c r="JV56" s="487" t="s">
        <v>291</v>
      </c>
      <c r="JW56" s="487" t="s">
        <v>335</v>
      </c>
      <c r="JX56" s="487" t="s">
        <v>277</v>
      </c>
      <c r="JY56" s="487" t="s">
        <v>278</v>
      </c>
      <c r="JZ56" s="487" t="s">
        <v>279</v>
      </c>
      <c r="KA56" s="487" t="s">
        <v>280</v>
      </c>
      <c r="KB56" s="487" t="s">
        <v>281</v>
      </c>
      <c r="KC56" s="487" t="s">
        <v>282</v>
      </c>
      <c r="KD56" s="487" t="s">
        <v>283</v>
      </c>
      <c r="KE56" s="487" t="s">
        <v>292</v>
      </c>
      <c r="KF56" s="487" t="s">
        <v>293</v>
      </c>
      <c r="KG56" s="487" t="s">
        <v>294</v>
      </c>
      <c r="KH56" s="487" t="s">
        <v>295</v>
      </c>
      <c r="KI56" s="487" t="s">
        <v>296</v>
      </c>
      <c r="KJ56" s="487" t="s">
        <v>297</v>
      </c>
      <c r="KK56" s="487" t="s">
        <v>298</v>
      </c>
      <c r="KL56" s="487" t="s">
        <v>335</v>
      </c>
      <c r="KM56" s="487" t="s">
        <v>279</v>
      </c>
      <c r="KN56" s="487" t="s">
        <v>282</v>
      </c>
      <c r="KO56" s="487" t="s">
        <v>283</v>
      </c>
      <c r="KP56" s="487" t="s">
        <v>293</v>
      </c>
      <c r="KQ56" s="487" t="s">
        <v>295</v>
      </c>
      <c r="KR56" s="487" t="s">
        <v>297</v>
      </c>
      <c r="KS56" s="487" t="s">
        <v>335</v>
      </c>
      <c r="KT56" s="487" t="s">
        <v>279</v>
      </c>
      <c r="KU56" s="487" t="s">
        <v>281</v>
      </c>
      <c r="KV56" s="487" t="s">
        <v>283</v>
      </c>
      <c r="KW56" s="487" t="s">
        <v>294</v>
      </c>
      <c r="KX56" s="487" t="s">
        <v>295</v>
      </c>
      <c r="KY56" s="487" t="s">
        <v>298</v>
      </c>
      <c r="KZ56" s="487" t="s">
        <v>335</v>
      </c>
      <c r="LA56" s="487" t="s">
        <v>283</v>
      </c>
      <c r="LB56" s="487" t="s">
        <v>295</v>
      </c>
      <c r="LC56" s="487" t="s">
        <v>335</v>
      </c>
      <c r="LD56" s="487" t="s">
        <v>281</v>
      </c>
      <c r="LE56" s="487" t="s">
        <v>282</v>
      </c>
      <c r="LF56" s="487" t="s">
        <v>283</v>
      </c>
      <c r="LG56" s="487" t="s">
        <v>296</v>
      </c>
      <c r="LH56" s="487" t="s">
        <v>297</v>
      </c>
      <c r="LI56" s="487" t="s">
        <v>298</v>
      </c>
      <c r="LJ56" s="487" t="s">
        <v>335</v>
      </c>
      <c r="LK56" s="487" t="s">
        <v>283</v>
      </c>
      <c r="LL56" s="487" t="s">
        <v>298</v>
      </c>
      <c r="LM56" s="487" t="s">
        <v>335</v>
      </c>
      <c r="LN56" s="487" t="s">
        <v>283</v>
      </c>
      <c r="LO56" s="487" t="s">
        <v>297</v>
      </c>
      <c r="LP56" s="487" t="s">
        <v>335</v>
      </c>
      <c r="LQ56" s="487" t="s">
        <v>335</v>
      </c>
      <c r="LR56" s="487" t="s">
        <v>285</v>
      </c>
      <c r="LS56" s="487" t="s">
        <v>286</v>
      </c>
      <c r="LT56" s="487" t="s">
        <v>287</v>
      </c>
      <c r="LU56" s="487" t="s">
        <v>288</v>
      </c>
      <c r="LV56" s="487" t="s">
        <v>289</v>
      </c>
      <c r="LW56" s="487" t="s">
        <v>290</v>
      </c>
      <c r="LX56" s="487" t="s">
        <v>291</v>
      </c>
      <c r="LY56" s="487" t="s">
        <v>292</v>
      </c>
      <c r="LZ56" s="487" t="s">
        <v>293</v>
      </c>
      <c r="MA56" s="487" t="s">
        <v>294</v>
      </c>
      <c r="MB56" s="487" t="s">
        <v>295</v>
      </c>
      <c r="MC56" s="487" t="s">
        <v>296</v>
      </c>
      <c r="MD56" s="487" t="s">
        <v>297</v>
      </c>
      <c r="ME56" s="487" t="s">
        <v>298</v>
      </c>
      <c r="MF56" s="487" t="s">
        <v>335</v>
      </c>
      <c r="MG56" s="487" t="s">
        <v>287</v>
      </c>
      <c r="MH56" s="487" t="s">
        <v>290</v>
      </c>
      <c r="MI56" s="487" t="s">
        <v>291</v>
      </c>
      <c r="MJ56" s="487" t="s">
        <v>293</v>
      </c>
      <c r="MK56" s="487" t="s">
        <v>295</v>
      </c>
      <c r="ML56" s="487" t="s">
        <v>297</v>
      </c>
      <c r="MM56" s="487" t="s">
        <v>335</v>
      </c>
      <c r="MN56" s="487" t="s">
        <v>287</v>
      </c>
      <c r="MO56" s="487" t="s">
        <v>289</v>
      </c>
      <c r="MP56" s="487" t="s">
        <v>291</v>
      </c>
      <c r="MQ56" s="487" t="s">
        <v>294</v>
      </c>
      <c r="MR56" s="487" t="s">
        <v>295</v>
      </c>
      <c r="MS56" s="487" t="s">
        <v>298</v>
      </c>
      <c r="MT56" s="487" t="s">
        <v>335</v>
      </c>
      <c r="MU56" s="487" t="s">
        <v>291</v>
      </c>
      <c r="MV56" s="487" t="s">
        <v>295</v>
      </c>
      <c r="MW56" s="487" t="s">
        <v>335</v>
      </c>
      <c r="MX56" s="487" t="s">
        <v>289</v>
      </c>
      <c r="MY56" s="487" t="s">
        <v>290</v>
      </c>
      <c r="MZ56" s="487" t="s">
        <v>291</v>
      </c>
      <c r="NA56" s="487" t="s">
        <v>296</v>
      </c>
      <c r="NB56" s="487" t="s">
        <v>297</v>
      </c>
      <c r="NC56" s="487" t="s">
        <v>298</v>
      </c>
      <c r="ND56" s="487" t="s">
        <v>335</v>
      </c>
      <c r="NE56" s="487" t="s">
        <v>291</v>
      </c>
      <c r="NF56" s="487" t="s">
        <v>298</v>
      </c>
      <c r="NG56" s="487" t="s">
        <v>335</v>
      </c>
      <c r="NH56" s="487" t="s">
        <v>291</v>
      </c>
      <c r="NI56" s="487" t="s">
        <v>297</v>
      </c>
      <c r="NJ56" s="487" t="s">
        <v>335</v>
      </c>
      <c r="NK56" s="487" t="s">
        <v>335</v>
      </c>
      <c r="NL56" s="487" t="s">
        <v>293</v>
      </c>
      <c r="NM56" s="487" t="s">
        <v>294</v>
      </c>
      <c r="NN56" s="487" t="s">
        <v>295</v>
      </c>
      <c r="NO56" s="487" t="s">
        <v>296</v>
      </c>
      <c r="NP56" s="487" t="s">
        <v>297</v>
      </c>
      <c r="NQ56" s="487" t="s">
        <v>298</v>
      </c>
      <c r="NR56" s="487" t="s">
        <v>335</v>
      </c>
      <c r="NS56" s="487" t="s">
        <v>295</v>
      </c>
      <c r="NT56" s="487" t="s">
        <v>297</v>
      </c>
      <c r="NU56" s="487" t="s">
        <v>335</v>
      </c>
      <c r="NV56" s="487" t="s">
        <v>295</v>
      </c>
      <c r="NW56" s="487" t="s">
        <v>298</v>
      </c>
      <c r="NX56" s="487" t="s">
        <v>335</v>
      </c>
      <c r="NY56" s="487" t="s">
        <v>335</v>
      </c>
      <c r="NZ56" s="487" t="s">
        <v>297</v>
      </c>
      <c r="OA56" s="487" t="s">
        <v>298</v>
      </c>
      <c r="OB56" s="487" t="s">
        <v>335</v>
      </c>
      <c r="OC56" s="487" t="s">
        <v>335</v>
      </c>
      <c r="OD56" s="487" t="s">
        <v>335</v>
      </c>
      <c r="OE56" s="487" t="s">
        <v>57</v>
      </c>
      <c r="OF56" s="487" t="s">
        <v>59</v>
      </c>
      <c r="OG56" s="487" t="s">
        <v>61</v>
      </c>
      <c r="OH56" s="487" t="s">
        <v>277</v>
      </c>
      <c r="OI56" s="487" t="s">
        <v>279</v>
      </c>
      <c r="OJ56" s="487" t="s">
        <v>282</v>
      </c>
      <c r="OK56" s="487" t="s">
        <v>283</v>
      </c>
      <c r="OL56" s="487" t="s">
        <v>285</v>
      </c>
      <c r="OM56" s="487" t="s">
        <v>287</v>
      </c>
      <c r="ON56" s="487" t="s">
        <v>290</v>
      </c>
      <c r="OO56" s="487" t="s">
        <v>291</v>
      </c>
      <c r="OP56" s="487" t="s">
        <v>293</v>
      </c>
      <c r="OQ56" s="487" t="s">
        <v>295</v>
      </c>
      <c r="OR56" s="487" t="s">
        <v>297</v>
      </c>
      <c r="OS56" s="487" t="s">
        <v>335</v>
      </c>
      <c r="OT56" s="487" t="s">
        <v>57</v>
      </c>
      <c r="OU56" s="487" t="s">
        <v>60</v>
      </c>
      <c r="OV56" s="487" t="s">
        <v>61</v>
      </c>
      <c r="OW56" s="487" t="s">
        <v>278</v>
      </c>
      <c r="OX56" s="487" t="s">
        <v>279</v>
      </c>
      <c r="OY56" s="487" t="s">
        <v>281</v>
      </c>
      <c r="OZ56" s="487" t="s">
        <v>283</v>
      </c>
      <c r="PA56" s="487" t="s">
        <v>286</v>
      </c>
      <c r="PB56" s="487" t="s">
        <v>287</v>
      </c>
      <c r="PC56" s="487" t="s">
        <v>289</v>
      </c>
      <c r="PD56" s="487" t="s">
        <v>291</v>
      </c>
      <c r="PE56" s="487" t="s">
        <v>294</v>
      </c>
      <c r="PF56" s="487" t="s">
        <v>295</v>
      </c>
      <c r="PG56" s="487" t="s">
        <v>298</v>
      </c>
      <c r="PH56" s="487" t="s">
        <v>335</v>
      </c>
      <c r="PI56" s="487" t="s">
        <v>61</v>
      </c>
      <c r="PJ56" s="487" t="s">
        <v>279</v>
      </c>
      <c r="PK56" s="487" t="s">
        <v>283</v>
      </c>
      <c r="PL56" s="487" t="s">
        <v>287</v>
      </c>
      <c r="PM56" s="487" t="s">
        <v>291</v>
      </c>
      <c r="PN56" s="487" t="s">
        <v>295</v>
      </c>
      <c r="PO56" s="487" t="s">
        <v>335</v>
      </c>
      <c r="PP56" s="487" t="s">
        <v>59</v>
      </c>
      <c r="PQ56" s="487" t="s">
        <v>60</v>
      </c>
      <c r="PR56" s="487" t="s">
        <v>61</v>
      </c>
      <c r="PS56" s="487" t="s">
        <v>280</v>
      </c>
      <c r="PT56" s="487" t="s">
        <v>281</v>
      </c>
      <c r="PU56" s="487" t="s">
        <v>282</v>
      </c>
      <c r="PV56" s="487" t="s">
        <v>283</v>
      </c>
      <c r="PW56" s="487" t="s">
        <v>288</v>
      </c>
      <c r="PX56" s="487" t="s">
        <v>289</v>
      </c>
      <c r="PY56" s="487" t="s">
        <v>290</v>
      </c>
      <c r="PZ56" s="487" t="s">
        <v>291</v>
      </c>
      <c r="QA56" s="487" t="s">
        <v>296</v>
      </c>
      <c r="QB56" s="487" t="s">
        <v>297</v>
      </c>
      <c r="QC56" s="487" t="s">
        <v>298</v>
      </c>
      <c r="QD56" s="487" t="s">
        <v>335</v>
      </c>
      <c r="QE56" s="487" t="s">
        <v>61</v>
      </c>
      <c r="QF56" s="487" t="s">
        <v>282</v>
      </c>
      <c r="QG56" s="487" t="s">
        <v>283</v>
      </c>
      <c r="QH56" s="487" t="s">
        <v>290</v>
      </c>
      <c r="QI56" s="487" t="s">
        <v>291</v>
      </c>
      <c r="QJ56" s="487" t="s">
        <v>297</v>
      </c>
      <c r="QK56" s="487" t="s">
        <v>335</v>
      </c>
      <c r="QL56" s="487" t="s">
        <v>61</v>
      </c>
      <c r="QM56" s="487" t="s">
        <v>281</v>
      </c>
      <c r="QN56" s="487" t="s">
        <v>283</v>
      </c>
      <c r="QO56" s="487" t="s">
        <v>289</v>
      </c>
      <c r="QP56" s="487" t="s">
        <v>291</v>
      </c>
      <c r="QQ56" s="487" t="s">
        <v>298</v>
      </c>
      <c r="QR56" s="487" t="s">
        <v>335</v>
      </c>
      <c r="QS56" s="487" t="s">
        <v>283</v>
      </c>
      <c r="QT56" s="487" t="s">
        <v>291</v>
      </c>
      <c r="QU56" s="487" t="s">
        <v>335</v>
      </c>
      <c r="QV56" s="487" t="s">
        <v>277</v>
      </c>
      <c r="QW56" s="487" t="s">
        <v>278</v>
      </c>
      <c r="QX56" s="487" t="s">
        <v>279</v>
      </c>
      <c r="QY56" s="487" t="s">
        <v>280</v>
      </c>
      <c r="QZ56" s="487" t="s">
        <v>281</v>
      </c>
      <c r="RA56" s="487" t="s">
        <v>282</v>
      </c>
      <c r="RB56" s="487" t="s">
        <v>283</v>
      </c>
      <c r="RC56" s="487" t="s">
        <v>292</v>
      </c>
      <c r="RD56" s="487" t="s">
        <v>293</v>
      </c>
      <c r="RE56" s="487" t="s">
        <v>294</v>
      </c>
      <c r="RF56" s="487" t="s">
        <v>295</v>
      </c>
      <c r="RG56" s="487" t="s">
        <v>296</v>
      </c>
      <c r="RH56" s="487" t="s">
        <v>297</v>
      </c>
      <c r="RI56" s="487" t="s">
        <v>298</v>
      </c>
      <c r="RJ56" s="487" t="s">
        <v>335</v>
      </c>
      <c r="RK56" s="487" t="s">
        <v>279</v>
      </c>
      <c r="RL56" s="487" t="s">
        <v>282</v>
      </c>
      <c r="RM56" s="487" t="s">
        <v>283</v>
      </c>
      <c r="RN56" s="487" t="s">
        <v>293</v>
      </c>
      <c r="RO56" s="487" t="s">
        <v>295</v>
      </c>
      <c r="RP56" s="487" t="s">
        <v>297</v>
      </c>
      <c r="RQ56" s="487" t="s">
        <v>335</v>
      </c>
      <c r="RR56" s="487" t="s">
        <v>279</v>
      </c>
      <c r="RS56" s="487" t="s">
        <v>281</v>
      </c>
      <c r="RT56" s="487" t="s">
        <v>283</v>
      </c>
      <c r="RU56" s="487" t="s">
        <v>294</v>
      </c>
      <c r="RV56" s="487" t="s">
        <v>295</v>
      </c>
      <c r="RW56" s="487" t="s">
        <v>298</v>
      </c>
      <c r="RX56" s="487" t="s">
        <v>335</v>
      </c>
      <c r="RY56" s="487" t="s">
        <v>283</v>
      </c>
      <c r="RZ56" s="487" t="s">
        <v>295</v>
      </c>
      <c r="SA56" s="487" t="s">
        <v>335</v>
      </c>
      <c r="SB56" s="487" t="s">
        <v>281</v>
      </c>
      <c r="SC56" s="487" t="s">
        <v>282</v>
      </c>
      <c r="SD56" s="487" t="s">
        <v>283</v>
      </c>
      <c r="SE56" s="487" t="s">
        <v>296</v>
      </c>
      <c r="SF56" s="487" t="s">
        <v>297</v>
      </c>
      <c r="SG56" s="487" t="s">
        <v>298</v>
      </c>
      <c r="SH56" s="487" t="s">
        <v>335</v>
      </c>
      <c r="SI56" s="487" t="s">
        <v>283</v>
      </c>
      <c r="SJ56" s="487" t="s">
        <v>298</v>
      </c>
      <c r="SK56" s="487" t="s">
        <v>335</v>
      </c>
      <c r="SL56" s="487" t="s">
        <v>283</v>
      </c>
      <c r="SM56" s="487" t="s">
        <v>297</v>
      </c>
      <c r="SN56" s="487" t="s">
        <v>335</v>
      </c>
      <c r="SO56" s="487" t="s">
        <v>335</v>
      </c>
      <c r="SP56" s="487" t="s">
        <v>285</v>
      </c>
      <c r="SQ56" s="487" t="s">
        <v>286</v>
      </c>
      <c r="SR56" s="487" t="s">
        <v>287</v>
      </c>
      <c r="SS56" s="487" t="s">
        <v>288</v>
      </c>
      <c r="ST56" s="487" t="s">
        <v>289</v>
      </c>
      <c r="SU56" s="487" t="s">
        <v>290</v>
      </c>
      <c r="SV56" s="487" t="s">
        <v>291</v>
      </c>
      <c r="SW56" s="487" t="s">
        <v>292</v>
      </c>
      <c r="SX56" s="487" t="s">
        <v>293</v>
      </c>
      <c r="SY56" s="487" t="s">
        <v>294</v>
      </c>
      <c r="SZ56" s="487" t="s">
        <v>295</v>
      </c>
      <c r="TA56" s="487" t="s">
        <v>296</v>
      </c>
      <c r="TB56" s="487" t="s">
        <v>297</v>
      </c>
      <c r="TC56" s="487" t="s">
        <v>298</v>
      </c>
      <c r="TD56" s="487" t="s">
        <v>335</v>
      </c>
      <c r="TE56" s="487" t="s">
        <v>287</v>
      </c>
      <c r="TF56" s="487" t="s">
        <v>290</v>
      </c>
      <c r="TG56" s="487" t="s">
        <v>291</v>
      </c>
      <c r="TH56" s="487" t="s">
        <v>293</v>
      </c>
      <c r="TI56" s="487" t="s">
        <v>295</v>
      </c>
      <c r="TJ56" s="487" t="s">
        <v>297</v>
      </c>
      <c r="TK56" s="487" t="s">
        <v>335</v>
      </c>
      <c r="TL56" s="487" t="s">
        <v>287</v>
      </c>
      <c r="TM56" s="487" t="s">
        <v>289</v>
      </c>
      <c r="TN56" s="487" t="s">
        <v>291</v>
      </c>
      <c r="TO56" s="487" t="s">
        <v>294</v>
      </c>
      <c r="TP56" s="487" t="s">
        <v>295</v>
      </c>
      <c r="TQ56" s="487" t="s">
        <v>298</v>
      </c>
      <c r="TR56" s="487" t="s">
        <v>335</v>
      </c>
      <c r="TS56" s="487" t="s">
        <v>291</v>
      </c>
      <c r="TT56" s="487" t="s">
        <v>295</v>
      </c>
      <c r="TU56" s="487" t="s">
        <v>335</v>
      </c>
      <c r="TV56" s="487" t="s">
        <v>289</v>
      </c>
      <c r="TW56" s="487" t="s">
        <v>290</v>
      </c>
      <c r="TX56" s="487" t="s">
        <v>291</v>
      </c>
      <c r="TY56" s="487" t="s">
        <v>296</v>
      </c>
      <c r="TZ56" s="487" t="s">
        <v>297</v>
      </c>
      <c r="UA56" s="487" t="s">
        <v>298</v>
      </c>
      <c r="UB56" s="487" t="s">
        <v>335</v>
      </c>
      <c r="UC56" s="487" t="s">
        <v>291</v>
      </c>
      <c r="UD56" s="487" t="s">
        <v>298</v>
      </c>
      <c r="UE56" s="487" t="s">
        <v>335</v>
      </c>
      <c r="UF56" s="487" t="s">
        <v>291</v>
      </c>
      <c r="UG56" s="487" t="s">
        <v>297</v>
      </c>
      <c r="UH56" s="487" t="s">
        <v>335</v>
      </c>
      <c r="UI56" s="487" t="s">
        <v>335</v>
      </c>
      <c r="UJ56" s="487" t="s">
        <v>293</v>
      </c>
      <c r="UK56" s="487" t="s">
        <v>294</v>
      </c>
      <c r="UL56" s="487" t="s">
        <v>295</v>
      </c>
      <c r="UM56" s="487" t="s">
        <v>296</v>
      </c>
      <c r="UN56" s="487" t="s">
        <v>297</v>
      </c>
      <c r="UO56" s="487" t="s">
        <v>298</v>
      </c>
      <c r="UP56" s="487" t="s">
        <v>335</v>
      </c>
      <c r="UQ56" s="487" t="s">
        <v>295</v>
      </c>
      <c r="UR56" s="487" t="s">
        <v>297</v>
      </c>
      <c r="US56" s="487" t="s">
        <v>335</v>
      </c>
      <c r="UT56" s="487" t="s">
        <v>295</v>
      </c>
      <c r="UU56" s="487" t="s">
        <v>298</v>
      </c>
      <c r="UV56" s="487" t="s">
        <v>335</v>
      </c>
      <c r="UW56" s="487" t="s">
        <v>335</v>
      </c>
      <c r="UX56" s="487" t="s">
        <v>297</v>
      </c>
      <c r="UY56" s="487" t="s">
        <v>298</v>
      </c>
      <c r="UZ56" s="487" t="s">
        <v>335</v>
      </c>
      <c r="VA56" s="487" t="s">
        <v>335</v>
      </c>
      <c r="VB56" s="487" t="s">
        <v>335</v>
      </c>
      <c r="VC56" s="487" t="s">
        <v>57</v>
      </c>
      <c r="VD56" s="487" t="s">
        <v>59</v>
      </c>
      <c r="VE56" s="487" t="s">
        <v>61</v>
      </c>
      <c r="VF56" s="487" t="s">
        <v>277</v>
      </c>
      <c r="VG56" s="487" t="s">
        <v>279</v>
      </c>
      <c r="VH56" s="487" t="s">
        <v>282</v>
      </c>
      <c r="VI56" s="487" t="s">
        <v>283</v>
      </c>
      <c r="VJ56" s="487" t="s">
        <v>285</v>
      </c>
      <c r="VK56" s="487" t="s">
        <v>287</v>
      </c>
      <c r="VL56" s="487" t="s">
        <v>290</v>
      </c>
      <c r="VM56" s="487" t="s">
        <v>291</v>
      </c>
      <c r="VN56" s="487" t="s">
        <v>293</v>
      </c>
      <c r="VO56" s="487" t="s">
        <v>295</v>
      </c>
      <c r="VP56" s="487" t="s">
        <v>297</v>
      </c>
      <c r="VQ56" s="487" t="s">
        <v>335</v>
      </c>
      <c r="VR56" s="487" t="s">
        <v>57</v>
      </c>
      <c r="VS56" s="487" t="s">
        <v>60</v>
      </c>
      <c r="VT56" s="487" t="s">
        <v>61</v>
      </c>
      <c r="VU56" s="487" t="s">
        <v>278</v>
      </c>
      <c r="VV56" s="487" t="s">
        <v>279</v>
      </c>
      <c r="VW56" s="487" t="s">
        <v>281</v>
      </c>
      <c r="VX56" s="487" t="s">
        <v>283</v>
      </c>
      <c r="VY56" s="487" t="s">
        <v>286</v>
      </c>
      <c r="VZ56" s="487" t="s">
        <v>287</v>
      </c>
      <c r="WA56" s="487" t="s">
        <v>289</v>
      </c>
      <c r="WB56" s="487" t="s">
        <v>291</v>
      </c>
      <c r="WC56" s="487" t="s">
        <v>294</v>
      </c>
      <c r="WD56" s="487" t="s">
        <v>295</v>
      </c>
      <c r="WE56" s="487" t="s">
        <v>298</v>
      </c>
      <c r="WF56" s="487" t="s">
        <v>335</v>
      </c>
      <c r="WG56" s="487" t="s">
        <v>61</v>
      </c>
      <c r="WH56" s="487" t="s">
        <v>279</v>
      </c>
      <c r="WI56" s="487" t="s">
        <v>283</v>
      </c>
      <c r="WJ56" s="487" t="s">
        <v>287</v>
      </c>
      <c r="WK56" s="487" t="s">
        <v>291</v>
      </c>
      <c r="WL56" s="487" t="s">
        <v>295</v>
      </c>
      <c r="WM56" s="487" t="s">
        <v>335</v>
      </c>
      <c r="WN56" s="487" t="s">
        <v>59</v>
      </c>
      <c r="WO56" s="487" t="s">
        <v>60</v>
      </c>
      <c r="WP56" s="487" t="s">
        <v>61</v>
      </c>
      <c r="WQ56" s="487" t="s">
        <v>280</v>
      </c>
      <c r="WR56" s="487" t="s">
        <v>281</v>
      </c>
      <c r="WS56" s="487" t="s">
        <v>282</v>
      </c>
      <c r="WT56" s="487" t="s">
        <v>283</v>
      </c>
      <c r="WU56" s="487" t="s">
        <v>288</v>
      </c>
      <c r="WV56" s="487" t="s">
        <v>289</v>
      </c>
      <c r="WW56" s="487" t="s">
        <v>290</v>
      </c>
      <c r="WX56" s="487" t="s">
        <v>291</v>
      </c>
      <c r="WY56" s="487" t="s">
        <v>296</v>
      </c>
      <c r="WZ56" s="487" t="s">
        <v>297</v>
      </c>
      <c r="XA56" s="487" t="s">
        <v>298</v>
      </c>
      <c r="XB56" s="487" t="s">
        <v>335</v>
      </c>
      <c r="XC56" s="487" t="s">
        <v>61</v>
      </c>
      <c r="XD56" s="487" t="s">
        <v>282</v>
      </c>
      <c r="XE56" s="487" t="s">
        <v>283</v>
      </c>
      <c r="XF56" s="487" t="s">
        <v>290</v>
      </c>
      <c r="XG56" s="487" t="s">
        <v>291</v>
      </c>
      <c r="XH56" s="487" t="s">
        <v>297</v>
      </c>
      <c r="XI56" s="487" t="s">
        <v>335</v>
      </c>
      <c r="XJ56" s="487" t="s">
        <v>61</v>
      </c>
      <c r="XK56" s="487" t="s">
        <v>281</v>
      </c>
      <c r="XL56" s="487" t="s">
        <v>283</v>
      </c>
      <c r="XM56" s="487" t="s">
        <v>289</v>
      </c>
      <c r="XN56" s="487" t="s">
        <v>291</v>
      </c>
      <c r="XO56" s="487" t="s">
        <v>298</v>
      </c>
      <c r="XP56" s="487" t="s">
        <v>335</v>
      </c>
      <c r="XQ56" s="487" t="s">
        <v>283</v>
      </c>
      <c r="XR56" s="487" t="s">
        <v>291</v>
      </c>
      <c r="XS56" s="487" t="s">
        <v>335</v>
      </c>
      <c r="XT56" s="487" t="s">
        <v>277</v>
      </c>
      <c r="XU56" s="487" t="s">
        <v>278</v>
      </c>
      <c r="XV56" s="487" t="s">
        <v>279</v>
      </c>
      <c r="XW56" s="487" t="s">
        <v>280</v>
      </c>
      <c r="XX56" s="487" t="s">
        <v>281</v>
      </c>
      <c r="XY56" s="487" t="s">
        <v>282</v>
      </c>
      <c r="XZ56" s="487" t="s">
        <v>283</v>
      </c>
      <c r="YA56" s="487" t="s">
        <v>292</v>
      </c>
      <c r="YB56" s="487" t="s">
        <v>293</v>
      </c>
      <c r="YC56" s="487" t="s">
        <v>294</v>
      </c>
      <c r="YD56" s="487" t="s">
        <v>295</v>
      </c>
      <c r="YE56" s="487" t="s">
        <v>296</v>
      </c>
      <c r="YF56" s="487" t="s">
        <v>297</v>
      </c>
      <c r="YG56" s="487" t="s">
        <v>298</v>
      </c>
      <c r="YH56" s="487" t="s">
        <v>335</v>
      </c>
      <c r="YI56" s="487" t="s">
        <v>279</v>
      </c>
      <c r="YJ56" s="487" t="s">
        <v>282</v>
      </c>
      <c r="YK56" s="487" t="s">
        <v>283</v>
      </c>
      <c r="YL56" s="487" t="s">
        <v>293</v>
      </c>
      <c r="YM56" s="487" t="s">
        <v>295</v>
      </c>
      <c r="YN56" s="487" t="s">
        <v>297</v>
      </c>
      <c r="YO56" s="487" t="s">
        <v>335</v>
      </c>
      <c r="YP56" s="487" t="s">
        <v>279</v>
      </c>
      <c r="YQ56" s="487" t="s">
        <v>281</v>
      </c>
      <c r="YR56" s="487" t="s">
        <v>283</v>
      </c>
      <c r="YS56" s="487" t="s">
        <v>294</v>
      </c>
      <c r="YT56" s="487" t="s">
        <v>295</v>
      </c>
      <c r="YU56" s="487" t="s">
        <v>298</v>
      </c>
      <c r="YV56" s="487" t="s">
        <v>335</v>
      </c>
      <c r="YW56" s="487" t="s">
        <v>283</v>
      </c>
      <c r="YX56" s="487" t="s">
        <v>295</v>
      </c>
      <c r="YY56" s="487" t="s">
        <v>335</v>
      </c>
      <c r="YZ56" s="487" t="s">
        <v>281</v>
      </c>
      <c r="ZA56" s="487" t="s">
        <v>282</v>
      </c>
      <c r="ZB56" s="487" t="s">
        <v>283</v>
      </c>
      <c r="ZC56" s="487" t="s">
        <v>296</v>
      </c>
      <c r="ZD56" s="487" t="s">
        <v>297</v>
      </c>
      <c r="ZE56" s="487" t="s">
        <v>298</v>
      </c>
      <c r="ZF56" s="487" t="s">
        <v>335</v>
      </c>
      <c r="ZG56" s="487" t="s">
        <v>283</v>
      </c>
      <c r="ZH56" s="487" t="s">
        <v>298</v>
      </c>
      <c r="ZI56" s="487" t="s">
        <v>335</v>
      </c>
      <c r="ZJ56" s="487" t="s">
        <v>283</v>
      </c>
      <c r="ZK56" s="487" t="s">
        <v>297</v>
      </c>
      <c r="ZL56" s="487" t="s">
        <v>335</v>
      </c>
      <c r="ZM56" s="487" t="s">
        <v>335</v>
      </c>
      <c r="ZN56" s="487" t="s">
        <v>285</v>
      </c>
      <c r="ZO56" s="487" t="s">
        <v>286</v>
      </c>
      <c r="ZP56" s="487" t="s">
        <v>287</v>
      </c>
      <c r="ZQ56" s="487" t="s">
        <v>288</v>
      </c>
      <c r="ZR56" s="487" t="s">
        <v>289</v>
      </c>
      <c r="ZS56" s="487" t="s">
        <v>290</v>
      </c>
      <c r="ZT56" s="487" t="s">
        <v>291</v>
      </c>
      <c r="ZU56" s="487" t="s">
        <v>292</v>
      </c>
      <c r="ZV56" s="487" t="s">
        <v>293</v>
      </c>
      <c r="ZW56" s="487" t="s">
        <v>294</v>
      </c>
      <c r="ZX56" s="487" t="s">
        <v>295</v>
      </c>
      <c r="ZY56" s="487" t="s">
        <v>296</v>
      </c>
      <c r="ZZ56" s="487" t="s">
        <v>297</v>
      </c>
      <c r="AAA56" s="487" t="s">
        <v>298</v>
      </c>
      <c r="AAB56" s="487" t="s">
        <v>335</v>
      </c>
      <c r="AAC56" s="487" t="s">
        <v>287</v>
      </c>
      <c r="AAD56" s="487" t="s">
        <v>290</v>
      </c>
      <c r="AAE56" s="487" t="s">
        <v>291</v>
      </c>
      <c r="AAF56" s="487" t="s">
        <v>293</v>
      </c>
      <c r="AAG56" s="487" t="s">
        <v>295</v>
      </c>
      <c r="AAH56" s="487" t="s">
        <v>297</v>
      </c>
      <c r="AAI56" s="487" t="s">
        <v>335</v>
      </c>
      <c r="AAJ56" s="487" t="s">
        <v>287</v>
      </c>
      <c r="AAK56" s="487" t="s">
        <v>289</v>
      </c>
      <c r="AAL56" s="487" t="s">
        <v>291</v>
      </c>
      <c r="AAM56" s="487" t="s">
        <v>294</v>
      </c>
      <c r="AAN56" s="487" t="s">
        <v>295</v>
      </c>
      <c r="AAO56" s="487" t="s">
        <v>298</v>
      </c>
      <c r="AAP56" s="487" t="s">
        <v>335</v>
      </c>
      <c r="AAQ56" s="487" t="s">
        <v>291</v>
      </c>
      <c r="AAR56" s="487" t="s">
        <v>295</v>
      </c>
      <c r="AAS56" s="487" t="s">
        <v>335</v>
      </c>
      <c r="AAT56" s="487" t="s">
        <v>289</v>
      </c>
      <c r="AAU56" s="487" t="s">
        <v>290</v>
      </c>
      <c r="AAV56" s="487" t="s">
        <v>291</v>
      </c>
      <c r="AAW56" s="487" t="s">
        <v>296</v>
      </c>
      <c r="AAX56" s="487" t="s">
        <v>297</v>
      </c>
      <c r="AAY56" s="487" t="s">
        <v>298</v>
      </c>
      <c r="AAZ56" s="487" t="s">
        <v>335</v>
      </c>
      <c r="ABA56" s="487" t="s">
        <v>291</v>
      </c>
      <c r="ABB56" s="487" t="s">
        <v>298</v>
      </c>
      <c r="ABC56" s="487" t="s">
        <v>335</v>
      </c>
      <c r="ABD56" s="487" t="s">
        <v>291</v>
      </c>
      <c r="ABE56" s="487" t="s">
        <v>297</v>
      </c>
      <c r="ABF56" s="487" t="s">
        <v>335</v>
      </c>
      <c r="ABG56" s="487" t="s">
        <v>335</v>
      </c>
      <c r="ABH56" s="487" t="s">
        <v>293</v>
      </c>
      <c r="ABI56" s="487" t="s">
        <v>294</v>
      </c>
      <c r="ABJ56" s="487" t="s">
        <v>295</v>
      </c>
      <c r="ABK56" s="487" t="s">
        <v>296</v>
      </c>
      <c r="ABL56" s="487" t="s">
        <v>297</v>
      </c>
      <c r="ABM56" s="487" t="s">
        <v>298</v>
      </c>
      <c r="ABN56" s="487" t="s">
        <v>335</v>
      </c>
      <c r="ABO56" s="487" t="s">
        <v>295</v>
      </c>
      <c r="ABP56" s="487" t="s">
        <v>297</v>
      </c>
      <c r="ABQ56" s="487" t="s">
        <v>335</v>
      </c>
      <c r="ABR56" s="487" t="s">
        <v>295</v>
      </c>
      <c r="ABS56" s="487" t="s">
        <v>298</v>
      </c>
      <c r="ABT56" s="487" t="s">
        <v>335</v>
      </c>
      <c r="ABU56" s="487" t="s">
        <v>335</v>
      </c>
      <c r="ABV56" s="487" t="s">
        <v>297</v>
      </c>
      <c r="ABW56" s="487" t="s">
        <v>298</v>
      </c>
      <c r="ABX56" s="487" t="s">
        <v>335</v>
      </c>
      <c r="ABY56" s="487" t="s">
        <v>335</v>
      </c>
      <c r="ABZ56" s="487" t="s">
        <v>335</v>
      </c>
      <c r="ACA56" s="487" t="s">
        <v>57</v>
      </c>
      <c r="ACB56" s="487" t="s">
        <v>59</v>
      </c>
      <c r="ACC56" s="487" t="s">
        <v>61</v>
      </c>
      <c r="ACD56" s="487" t="s">
        <v>277</v>
      </c>
      <c r="ACE56" s="487" t="s">
        <v>279</v>
      </c>
      <c r="ACF56" s="487" t="s">
        <v>282</v>
      </c>
      <c r="ACG56" s="487" t="s">
        <v>283</v>
      </c>
      <c r="ACH56" s="487" t="s">
        <v>285</v>
      </c>
      <c r="ACI56" s="487" t="s">
        <v>287</v>
      </c>
      <c r="ACJ56" s="487" t="s">
        <v>290</v>
      </c>
      <c r="ACK56" s="487" t="s">
        <v>291</v>
      </c>
      <c r="ACL56" s="487" t="s">
        <v>293</v>
      </c>
      <c r="ACM56" s="487" t="s">
        <v>295</v>
      </c>
      <c r="ACN56" s="487" t="s">
        <v>297</v>
      </c>
      <c r="ACO56" s="487" t="s">
        <v>335</v>
      </c>
      <c r="ACP56" s="487" t="s">
        <v>57</v>
      </c>
      <c r="ACQ56" s="487" t="s">
        <v>60</v>
      </c>
      <c r="ACR56" s="487" t="s">
        <v>61</v>
      </c>
      <c r="ACS56" s="487" t="s">
        <v>278</v>
      </c>
      <c r="ACT56" s="487" t="s">
        <v>279</v>
      </c>
      <c r="ACU56" s="487" t="s">
        <v>281</v>
      </c>
      <c r="ACV56" s="487" t="s">
        <v>283</v>
      </c>
      <c r="ACW56" s="487" t="s">
        <v>286</v>
      </c>
      <c r="ACX56" s="487" t="s">
        <v>287</v>
      </c>
      <c r="ACY56" s="487" t="s">
        <v>289</v>
      </c>
      <c r="ACZ56" s="487" t="s">
        <v>291</v>
      </c>
      <c r="ADA56" s="487" t="s">
        <v>294</v>
      </c>
      <c r="ADB56" s="487" t="s">
        <v>295</v>
      </c>
      <c r="ADC56" s="487" t="s">
        <v>298</v>
      </c>
      <c r="ADD56" s="487" t="s">
        <v>335</v>
      </c>
      <c r="ADE56" s="487" t="s">
        <v>61</v>
      </c>
      <c r="ADF56" s="487" t="s">
        <v>279</v>
      </c>
      <c r="ADG56" s="487" t="s">
        <v>283</v>
      </c>
      <c r="ADH56" s="487" t="s">
        <v>287</v>
      </c>
      <c r="ADI56" s="487" t="s">
        <v>291</v>
      </c>
      <c r="ADJ56" s="487" t="s">
        <v>295</v>
      </c>
      <c r="ADK56" s="487" t="s">
        <v>335</v>
      </c>
      <c r="ADL56" s="487" t="s">
        <v>59</v>
      </c>
      <c r="ADM56" s="487" t="s">
        <v>60</v>
      </c>
      <c r="ADN56" s="487" t="s">
        <v>61</v>
      </c>
      <c r="ADO56" s="487" t="s">
        <v>280</v>
      </c>
      <c r="ADP56" s="487" t="s">
        <v>281</v>
      </c>
      <c r="ADQ56" s="487" t="s">
        <v>282</v>
      </c>
      <c r="ADR56" s="487" t="s">
        <v>283</v>
      </c>
      <c r="ADS56" s="487" t="s">
        <v>288</v>
      </c>
      <c r="ADT56" s="487" t="s">
        <v>289</v>
      </c>
      <c r="ADU56" s="487" t="s">
        <v>290</v>
      </c>
      <c r="ADV56" s="487" t="s">
        <v>291</v>
      </c>
      <c r="ADW56" s="487" t="s">
        <v>296</v>
      </c>
      <c r="ADX56" s="487" t="s">
        <v>297</v>
      </c>
      <c r="ADY56" s="487" t="s">
        <v>298</v>
      </c>
      <c r="ADZ56" s="487" t="s">
        <v>335</v>
      </c>
      <c r="AEA56" s="487" t="s">
        <v>61</v>
      </c>
      <c r="AEB56" s="487" t="s">
        <v>282</v>
      </c>
      <c r="AEC56" s="487" t="s">
        <v>283</v>
      </c>
      <c r="AED56" s="487" t="s">
        <v>290</v>
      </c>
      <c r="AEE56" s="487" t="s">
        <v>291</v>
      </c>
      <c r="AEF56" s="487" t="s">
        <v>297</v>
      </c>
      <c r="AEG56" s="487" t="s">
        <v>335</v>
      </c>
      <c r="AEH56" s="487" t="s">
        <v>61</v>
      </c>
      <c r="AEI56" s="487" t="s">
        <v>281</v>
      </c>
      <c r="AEJ56" s="487" t="s">
        <v>283</v>
      </c>
      <c r="AEK56" s="487" t="s">
        <v>289</v>
      </c>
      <c r="AEL56" s="487" t="s">
        <v>291</v>
      </c>
      <c r="AEM56" s="487" t="s">
        <v>298</v>
      </c>
      <c r="AEN56" s="487" t="s">
        <v>335</v>
      </c>
      <c r="AEO56" s="487" t="s">
        <v>283</v>
      </c>
      <c r="AEP56" s="487" t="s">
        <v>291</v>
      </c>
      <c r="AEQ56" s="487" t="s">
        <v>335</v>
      </c>
      <c r="AER56" s="487" t="s">
        <v>277</v>
      </c>
      <c r="AES56" s="487" t="s">
        <v>278</v>
      </c>
      <c r="AET56" s="487" t="s">
        <v>279</v>
      </c>
      <c r="AEU56" s="487" t="s">
        <v>280</v>
      </c>
      <c r="AEV56" s="487" t="s">
        <v>281</v>
      </c>
      <c r="AEW56" s="487" t="s">
        <v>282</v>
      </c>
      <c r="AEX56" s="487" t="s">
        <v>283</v>
      </c>
      <c r="AEY56" s="487" t="s">
        <v>292</v>
      </c>
      <c r="AEZ56" s="487" t="s">
        <v>293</v>
      </c>
      <c r="AFA56" s="487" t="s">
        <v>294</v>
      </c>
      <c r="AFB56" s="487" t="s">
        <v>295</v>
      </c>
      <c r="AFC56" s="487" t="s">
        <v>296</v>
      </c>
      <c r="AFD56" s="487" t="s">
        <v>297</v>
      </c>
      <c r="AFE56" s="487" t="s">
        <v>298</v>
      </c>
      <c r="AFF56" s="487" t="s">
        <v>335</v>
      </c>
      <c r="AFG56" s="487" t="s">
        <v>279</v>
      </c>
      <c r="AFH56" s="487" t="s">
        <v>282</v>
      </c>
      <c r="AFI56" s="487" t="s">
        <v>283</v>
      </c>
      <c r="AFJ56" s="487" t="s">
        <v>293</v>
      </c>
      <c r="AFK56" s="487" t="s">
        <v>295</v>
      </c>
      <c r="AFL56" s="487" t="s">
        <v>297</v>
      </c>
      <c r="AFM56" s="487" t="s">
        <v>335</v>
      </c>
      <c r="AFN56" s="487" t="s">
        <v>279</v>
      </c>
      <c r="AFO56" s="487" t="s">
        <v>281</v>
      </c>
      <c r="AFP56" s="487" t="s">
        <v>283</v>
      </c>
      <c r="AFQ56" s="487" t="s">
        <v>294</v>
      </c>
      <c r="AFR56" s="487" t="s">
        <v>295</v>
      </c>
      <c r="AFS56" s="487" t="s">
        <v>298</v>
      </c>
      <c r="AFT56" s="487" t="s">
        <v>335</v>
      </c>
      <c r="AFU56" s="487" t="s">
        <v>283</v>
      </c>
      <c r="AFV56" s="487" t="s">
        <v>295</v>
      </c>
      <c r="AFW56" s="487" t="s">
        <v>335</v>
      </c>
      <c r="AFX56" s="487" t="s">
        <v>281</v>
      </c>
      <c r="AFY56" s="487" t="s">
        <v>282</v>
      </c>
      <c r="AFZ56" s="487" t="s">
        <v>283</v>
      </c>
      <c r="AGA56" s="487" t="s">
        <v>296</v>
      </c>
      <c r="AGB56" s="487" t="s">
        <v>297</v>
      </c>
      <c r="AGC56" s="487" t="s">
        <v>298</v>
      </c>
      <c r="AGD56" s="487" t="s">
        <v>335</v>
      </c>
      <c r="AGE56" s="487" t="s">
        <v>283</v>
      </c>
      <c r="AGF56" s="487" t="s">
        <v>298</v>
      </c>
      <c r="AGG56" s="487" t="s">
        <v>335</v>
      </c>
      <c r="AGH56" s="487" t="s">
        <v>283</v>
      </c>
      <c r="AGI56" s="487" t="s">
        <v>297</v>
      </c>
      <c r="AGJ56" s="487" t="s">
        <v>335</v>
      </c>
      <c r="AGK56" s="487" t="s">
        <v>335</v>
      </c>
      <c r="AGL56" s="487" t="s">
        <v>285</v>
      </c>
      <c r="AGM56" s="487" t="s">
        <v>286</v>
      </c>
      <c r="AGN56" s="487" t="s">
        <v>287</v>
      </c>
      <c r="AGO56" s="487" t="s">
        <v>288</v>
      </c>
      <c r="AGP56" s="487" t="s">
        <v>289</v>
      </c>
      <c r="AGQ56" s="487" t="s">
        <v>290</v>
      </c>
      <c r="AGR56" s="487" t="s">
        <v>291</v>
      </c>
      <c r="AGS56" s="487" t="s">
        <v>292</v>
      </c>
      <c r="AGT56" s="487" t="s">
        <v>293</v>
      </c>
      <c r="AGU56" s="487" t="s">
        <v>294</v>
      </c>
      <c r="AGV56" s="487" t="s">
        <v>295</v>
      </c>
      <c r="AGW56" s="487" t="s">
        <v>296</v>
      </c>
      <c r="AGX56" s="487" t="s">
        <v>297</v>
      </c>
      <c r="AGY56" s="487" t="s">
        <v>298</v>
      </c>
      <c r="AGZ56" s="487" t="s">
        <v>335</v>
      </c>
      <c r="AHA56" s="487" t="s">
        <v>287</v>
      </c>
      <c r="AHB56" s="487" t="s">
        <v>290</v>
      </c>
      <c r="AHC56" s="487" t="s">
        <v>291</v>
      </c>
      <c r="AHD56" s="487" t="s">
        <v>293</v>
      </c>
      <c r="AHE56" s="487" t="s">
        <v>295</v>
      </c>
      <c r="AHF56" s="487" t="s">
        <v>297</v>
      </c>
      <c r="AHG56" s="487" t="s">
        <v>335</v>
      </c>
      <c r="AHH56" s="487" t="s">
        <v>287</v>
      </c>
      <c r="AHI56" s="487" t="s">
        <v>289</v>
      </c>
      <c r="AHJ56" s="487" t="s">
        <v>291</v>
      </c>
      <c r="AHK56" s="487" t="s">
        <v>294</v>
      </c>
      <c r="AHL56" s="487" t="s">
        <v>295</v>
      </c>
      <c r="AHM56" s="487" t="s">
        <v>298</v>
      </c>
      <c r="AHN56" s="487" t="s">
        <v>335</v>
      </c>
      <c r="AHO56" s="487" t="s">
        <v>291</v>
      </c>
      <c r="AHP56" s="487" t="s">
        <v>295</v>
      </c>
      <c r="AHQ56" s="487" t="s">
        <v>335</v>
      </c>
      <c r="AHR56" s="487" t="s">
        <v>289</v>
      </c>
      <c r="AHS56" s="487" t="s">
        <v>290</v>
      </c>
      <c r="AHT56" s="487" t="s">
        <v>291</v>
      </c>
      <c r="AHU56" s="487" t="s">
        <v>296</v>
      </c>
      <c r="AHV56" s="487" t="s">
        <v>297</v>
      </c>
      <c r="AHW56" s="487" t="s">
        <v>298</v>
      </c>
      <c r="AHX56" s="487" t="s">
        <v>335</v>
      </c>
      <c r="AHY56" s="487" t="s">
        <v>291</v>
      </c>
      <c r="AHZ56" s="487" t="s">
        <v>298</v>
      </c>
      <c r="AIA56" s="487" t="s">
        <v>335</v>
      </c>
      <c r="AIB56" s="487" t="s">
        <v>291</v>
      </c>
      <c r="AIC56" s="487" t="s">
        <v>297</v>
      </c>
      <c r="AID56" s="487" t="s">
        <v>335</v>
      </c>
      <c r="AIE56" s="487" t="s">
        <v>335</v>
      </c>
      <c r="AIF56" s="487" t="s">
        <v>293</v>
      </c>
      <c r="AIG56" s="487" t="s">
        <v>294</v>
      </c>
      <c r="AIH56" s="487" t="s">
        <v>295</v>
      </c>
      <c r="AII56" s="487" t="s">
        <v>296</v>
      </c>
      <c r="AIJ56" s="487" t="s">
        <v>297</v>
      </c>
      <c r="AIK56" s="487" t="s">
        <v>298</v>
      </c>
      <c r="AIL56" s="487" t="s">
        <v>335</v>
      </c>
      <c r="AIM56" s="487" t="s">
        <v>295</v>
      </c>
      <c r="AIN56" s="487" t="s">
        <v>297</v>
      </c>
      <c r="AIO56" s="487" t="s">
        <v>335</v>
      </c>
      <c r="AIP56" s="487" t="s">
        <v>295</v>
      </c>
      <c r="AIQ56" s="487" t="s">
        <v>298</v>
      </c>
      <c r="AIR56" s="487" t="s">
        <v>335</v>
      </c>
      <c r="AIS56" s="487" t="s">
        <v>335</v>
      </c>
      <c r="AIT56" s="487" t="s">
        <v>297</v>
      </c>
      <c r="AIU56" s="487" t="s">
        <v>298</v>
      </c>
      <c r="AIV56" s="487" t="s">
        <v>335</v>
      </c>
      <c r="AIW56" s="487" t="s">
        <v>335</v>
      </c>
      <c r="AIX56" s="487" t="s">
        <v>335</v>
      </c>
      <c r="AIY56" s="487" t="s">
        <v>57</v>
      </c>
      <c r="AIZ56" s="487" t="s">
        <v>59</v>
      </c>
      <c r="AJA56" s="487" t="s">
        <v>61</v>
      </c>
      <c r="AJB56" s="487" t="s">
        <v>277</v>
      </c>
      <c r="AJC56" s="487" t="s">
        <v>279</v>
      </c>
      <c r="AJD56" s="487" t="s">
        <v>282</v>
      </c>
      <c r="AJE56" s="487" t="s">
        <v>283</v>
      </c>
      <c r="AJF56" s="487" t="s">
        <v>285</v>
      </c>
      <c r="AJG56" s="487" t="s">
        <v>287</v>
      </c>
      <c r="AJH56" s="487" t="s">
        <v>290</v>
      </c>
      <c r="AJI56" s="487" t="s">
        <v>291</v>
      </c>
      <c r="AJJ56" s="487" t="s">
        <v>293</v>
      </c>
      <c r="AJK56" s="487" t="s">
        <v>295</v>
      </c>
      <c r="AJL56" s="487" t="s">
        <v>297</v>
      </c>
      <c r="AJM56" s="487" t="s">
        <v>335</v>
      </c>
      <c r="AJN56" s="487" t="s">
        <v>57</v>
      </c>
      <c r="AJO56" s="487" t="s">
        <v>60</v>
      </c>
      <c r="AJP56" s="487" t="s">
        <v>61</v>
      </c>
      <c r="AJQ56" s="487" t="s">
        <v>278</v>
      </c>
      <c r="AJR56" s="487" t="s">
        <v>279</v>
      </c>
      <c r="AJS56" s="487" t="s">
        <v>281</v>
      </c>
      <c r="AJT56" s="487" t="s">
        <v>283</v>
      </c>
      <c r="AJU56" s="487" t="s">
        <v>286</v>
      </c>
      <c r="AJV56" s="487" t="s">
        <v>287</v>
      </c>
      <c r="AJW56" s="487" t="s">
        <v>289</v>
      </c>
      <c r="AJX56" s="487" t="s">
        <v>291</v>
      </c>
      <c r="AJY56" s="487" t="s">
        <v>294</v>
      </c>
      <c r="AJZ56" s="487" t="s">
        <v>295</v>
      </c>
      <c r="AKA56" s="487" t="s">
        <v>298</v>
      </c>
      <c r="AKB56" s="487" t="s">
        <v>335</v>
      </c>
      <c r="AKC56" s="487" t="s">
        <v>61</v>
      </c>
      <c r="AKD56" s="487" t="s">
        <v>279</v>
      </c>
      <c r="AKE56" s="487" t="s">
        <v>283</v>
      </c>
      <c r="AKF56" s="487" t="s">
        <v>287</v>
      </c>
      <c r="AKG56" s="487" t="s">
        <v>291</v>
      </c>
      <c r="AKH56" s="487" t="s">
        <v>295</v>
      </c>
      <c r="AKI56" s="487" t="s">
        <v>335</v>
      </c>
      <c r="AKJ56" s="487" t="s">
        <v>59</v>
      </c>
      <c r="AKK56" s="487" t="s">
        <v>60</v>
      </c>
      <c r="AKL56" s="487" t="s">
        <v>61</v>
      </c>
      <c r="AKM56" s="487" t="s">
        <v>280</v>
      </c>
      <c r="AKN56" s="487" t="s">
        <v>281</v>
      </c>
      <c r="AKO56" s="487" t="s">
        <v>282</v>
      </c>
      <c r="AKP56" s="487" t="s">
        <v>283</v>
      </c>
      <c r="AKQ56" s="487" t="s">
        <v>288</v>
      </c>
      <c r="AKR56" s="487" t="s">
        <v>289</v>
      </c>
      <c r="AKS56" s="487" t="s">
        <v>290</v>
      </c>
      <c r="AKT56" s="487" t="s">
        <v>291</v>
      </c>
      <c r="AKU56" s="487" t="s">
        <v>296</v>
      </c>
      <c r="AKV56" s="487" t="s">
        <v>297</v>
      </c>
      <c r="AKW56" s="487" t="s">
        <v>298</v>
      </c>
      <c r="AKX56" s="487" t="s">
        <v>335</v>
      </c>
      <c r="AKY56" s="487" t="s">
        <v>61</v>
      </c>
      <c r="AKZ56" s="487" t="s">
        <v>282</v>
      </c>
      <c r="ALA56" s="487" t="s">
        <v>283</v>
      </c>
      <c r="ALB56" s="487" t="s">
        <v>290</v>
      </c>
      <c r="ALC56" s="487" t="s">
        <v>291</v>
      </c>
      <c r="ALD56" s="487" t="s">
        <v>297</v>
      </c>
      <c r="ALE56" s="487" t="s">
        <v>335</v>
      </c>
      <c r="ALF56" s="487" t="s">
        <v>61</v>
      </c>
      <c r="ALG56" s="487" t="s">
        <v>281</v>
      </c>
      <c r="ALH56" s="487" t="s">
        <v>283</v>
      </c>
      <c r="ALI56" s="487" t="s">
        <v>289</v>
      </c>
      <c r="ALJ56" s="487" t="s">
        <v>291</v>
      </c>
      <c r="ALK56" s="487" t="s">
        <v>298</v>
      </c>
      <c r="ALL56" s="487" t="s">
        <v>335</v>
      </c>
      <c r="ALM56" s="487" t="s">
        <v>283</v>
      </c>
      <c r="ALN56" s="487" t="s">
        <v>291</v>
      </c>
      <c r="ALO56" s="487" t="s">
        <v>335</v>
      </c>
      <c r="ALP56" s="487" t="s">
        <v>277</v>
      </c>
      <c r="ALQ56" s="487" t="s">
        <v>278</v>
      </c>
      <c r="ALR56" s="487" t="s">
        <v>279</v>
      </c>
      <c r="ALS56" s="487" t="s">
        <v>280</v>
      </c>
      <c r="ALT56" s="487" t="s">
        <v>281</v>
      </c>
      <c r="ALU56" s="487" t="s">
        <v>282</v>
      </c>
      <c r="ALV56" s="487" t="s">
        <v>283</v>
      </c>
      <c r="ALW56" s="487" t="s">
        <v>292</v>
      </c>
      <c r="ALX56" s="487" t="s">
        <v>293</v>
      </c>
      <c r="ALY56" s="487" t="s">
        <v>294</v>
      </c>
      <c r="ALZ56" s="487" t="s">
        <v>295</v>
      </c>
      <c r="AMA56" s="487" t="s">
        <v>296</v>
      </c>
      <c r="AMB56" s="487" t="s">
        <v>297</v>
      </c>
      <c r="AMC56" s="487" t="s">
        <v>298</v>
      </c>
      <c r="AMD56" s="487" t="s">
        <v>335</v>
      </c>
      <c r="AME56" s="487" t="s">
        <v>279</v>
      </c>
      <c r="AMF56" s="487" t="s">
        <v>282</v>
      </c>
      <c r="AMG56" s="487" t="s">
        <v>283</v>
      </c>
      <c r="AMH56" s="487" t="s">
        <v>293</v>
      </c>
      <c r="AMI56" s="487" t="s">
        <v>295</v>
      </c>
      <c r="AMJ56" s="487" t="s">
        <v>297</v>
      </c>
      <c r="AMK56" s="487" t="s">
        <v>335</v>
      </c>
      <c r="AML56" s="487" t="s">
        <v>279</v>
      </c>
      <c r="AMM56" s="487" t="s">
        <v>281</v>
      </c>
      <c r="AMN56" s="487" t="s">
        <v>283</v>
      </c>
      <c r="AMO56" s="487" t="s">
        <v>294</v>
      </c>
      <c r="AMP56" s="487" t="s">
        <v>295</v>
      </c>
      <c r="AMQ56" s="487" t="s">
        <v>298</v>
      </c>
      <c r="AMR56" s="487" t="s">
        <v>335</v>
      </c>
      <c r="AMS56" s="487" t="s">
        <v>283</v>
      </c>
      <c r="AMT56" s="487" t="s">
        <v>295</v>
      </c>
      <c r="AMU56" s="487" t="s">
        <v>335</v>
      </c>
      <c r="AMV56" s="487" t="s">
        <v>281</v>
      </c>
      <c r="AMW56" s="487" t="s">
        <v>282</v>
      </c>
      <c r="AMX56" s="487" t="s">
        <v>283</v>
      </c>
      <c r="AMY56" s="487" t="s">
        <v>296</v>
      </c>
      <c r="AMZ56" s="487" t="s">
        <v>297</v>
      </c>
      <c r="ANA56" s="487" t="s">
        <v>298</v>
      </c>
      <c r="ANB56" s="487" t="s">
        <v>335</v>
      </c>
      <c r="ANC56" s="487" t="s">
        <v>283</v>
      </c>
      <c r="AND56" s="487" t="s">
        <v>298</v>
      </c>
      <c r="ANE56" s="487" t="s">
        <v>335</v>
      </c>
      <c r="ANF56" s="487" t="s">
        <v>283</v>
      </c>
      <c r="ANG56" s="487" t="s">
        <v>297</v>
      </c>
      <c r="ANH56" s="487" t="s">
        <v>335</v>
      </c>
      <c r="ANI56" s="487" t="s">
        <v>335</v>
      </c>
      <c r="ANJ56" s="487" t="s">
        <v>285</v>
      </c>
      <c r="ANK56" s="487" t="s">
        <v>286</v>
      </c>
      <c r="ANL56" s="487" t="s">
        <v>287</v>
      </c>
      <c r="ANM56" s="487" t="s">
        <v>288</v>
      </c>
      <c r="ANN56" s="487" t="s">
        <v>289</v>
      </c>
      <c r="ANO56" s="487" t="s">
        <v>290</v>
      </c>
      <c r="ANP56" s="487" t="s">
        <v>291</v>
      </c>
      <c r="ANQ56" s="487" t="s">
        <v>292</v>
      </c>
      <c r="ANR56" s="487" t="s">
        <v>293</v>
      </c>
      <c r="ANS56" s="487" t="s">
        <v>294</v>
      </c>
      <c r="ANT56" s="487" t="s">
        <v>295</v>
      </c>
      <c r="ANU56" s="487" t="s">
        <v>296</v>
      </c>
      <c r="ANV56" s="487" t="s">
        <v>297</v>
      </c>
      <c r="ANW56" s="487" t="s">
        <v>298</v>
      </c>
      <c r="ANX56" s="487" t="s">
        <v>335</v>
      </c>
      <c r="ANY56" s="487" t="s">
        <v>287</v>
      </c>
      <c r="ANZ56" s="487" t="s">
        <v>290</v>
      </c>
      <c r="AOA56" s="487" t="s">
        <v>291</v>
      </c>
      <c r="AOB56" s="487" t="s">
        <v>293</v>
      </c>
      <c r="AOC56" s="487" t="s">
        <v>295</v>
      </c>
      <c r="AOD56" s="487" t="s">
        <v>297</v>
      </c>
      <c r="AOE56" s="487" t="s">
        <v>335</v>
      </c>
      <c r="AOF56" s="487" t="s">
        <v>287</v>
      </c>
      <c r="AOG56" s="487" t="s">
        <v>289</v>
      </c>
      <c r="AOH56" s="487" t="s">
        <v>291</v>
      </c>
      <c r="AOI56" s="487" t="s">
        <v>294</v>
      </c>
      <c r="AOJ56" s="487" t="s">
        <v>295</v>
      </c>
      <c r="AOK56" s="487" t="s">
        <v>298</v>
      </c>
      <c r="AOL56" s="487" t="s">
        <v>335</v>
      </c>
      <c r="AOM56" s="487" t="s">
        <v>291</v>
      </c>
      <c r="AON56" s="487" t="s">
        <v>295</v>
      </c>
      <c r="AOO56" s="487" t="s">
        <v>335</v>
      </c>
      <c r="AOP56" s="487" t="s">
        <v>289</v>
      </c>
      <c r="AOQ56" s="487" t="s">
        <v>290</v>
      </c>
      <c r="AOR56" s="487" t="s">
        <v>291</v>
      </c>
      <c r="AOS56" s="487" t="s">
        <v>296</v>
      </c>
      <c r="AOT56" s="487" t="s">
        <v>297</v>
      </c>
      <c r="AOU56" s="487" t="s">
        <v>298</v>
      </c>
      <c r="AOV56" s="487" t="s">
        <v>335</v>
      </c>
      <c r="AOW56" s="487" t="s">
        <v>291</v>
      </c>
      <c r="AOX56" s="487" t="s">
        <v>298</v>
      </c>
      <c r="AOY56" s="487" t="s">
        <v>335</v>
      </c>
      <c r="AOZ56" s="487" t="s">
        <v>291</v>
      </c>
      <c r="APA56" s="487" t="s">
        <v>297</v>
      </c>
      <c r="APB56" s="487" t="s">
        <v>335</v>
      </c>
      <c r="APC56" s="487" t="s">
        <v>335</v>
      </c>
      <c r="APD56" s="487" t="s">
        <v>293</v>
      </c>
      <c r="APE56" s="487" t="s">
        <v>294</v>
      </c>
      <c r="APF56" s="487" t="s">
        <v>295</v>
      </c>
      <c r="APG56" s="487" t="s">
        <v>296</v>
      </c>
      <c r="APH56" s="487" t="s">
        <v>297</v>
      </c>
      <c r="API56" s="487" t="s">
        <v>298</v>
      </c>
      <c r="APJ56" s="487" t="s">
        <v>335</v>
      </c>
      <c r="APK56" s="487" t="s">
        <v>295</v>
      </c>
      <c r="APL56" s="487" t="s">
        <v>297</v>
      </c>
      <c r="APM56" s="487" t="s">
        <v>335</v>
      </c>
      <c r="APN56" s="487" t="s">
        <v>295</v>
      </c>
      <c r="APO56" s="487" t="s">
        <v>298</v>
      </c>
      <c r="APP56" s="487" t="s">
        <v>335</v>
      </c>
      <c r="APQ56" s="487" t="s">
        <v>335</v>
      </c>
      <c r="APR56" s="487" t="s">
        <v>297</v>
      </c>
      <c r="APS56" s="487" t="s">
        <v>298</v>
      </c>
      <c r="APT56" s="487" t="s">
        <v>335</v>
      </c>
      <c r="APU56" s="487" t="s">
        <v>335</v>
      </c>
      <c r="APV56" s="487" t="s">
        <v>335</v>
      </c>
      <c r="APW56" s="487" t="s">
        <v>57</v>
      </c>
      <c r="APX56" s="487" t="s">
        <v>59</v>
      </c>
      <c r="APY56" s="487" t="s">
        <v>61</v>
      </c>
      <c r="APZ56" s="487" t="s">
        <v>277</v>
      </c>
      <c r="AQA56" s="487" t="s">
        <v>279</v>
      </c>
      <c r="AQB56" s="487" t="s">
        <v>282</v>
      </c>
      <c r="AQC56" s="487" t="s">
        <v>283</v>
      </c>
      <c r="AQD56" s="487" t="s">
        <v>285</v>
      </c>
      <c r="AQE56" s="487" t="s">
        <v>287</v>
      </c>
      <c r="AQF56" s="487" t="s">
        <v>290</v>
      </c>
      <c r="AQG56" s="487" t="s">
        <v>291</v>
      </c>
      <c r="AQH56" s="487" t="s">
        <v>293</v>
      </c>
      <c r="AQI56" s="487" t="s">
        <v>295</v>
      </c>
      <c r="AQJ56" s="487" t="s">
        <v>297</v>
      </c>
      <c r="AQK56" s="487" t="s">
        <v>335</v>
      </c>
      <c r="AQL56" s="487" t="s">
        <v>57</v>
      </c>
      <c r="AQM56" s="487" t="s">
        <v>60</v>
      </c>
      <c r="AQN56" s="487" t="s">
        <v>61</v>
      </c>
      <c r="AQO56" s="487" t="s">
        <v>278</v>
      </c>
      <c r="AQP56" s="487" t="s">
        <v>279</v>
      </c>
      <c r="AQQ56" s="487" t="s">
        <v>281</v>
      </c>
      <c r="AQR56" s="487" t="s">
        <v>283</v>
      </c>
      <c r="AQS56" s="487" t="s">
        <v>286</v>
      </c>
      <c r="AQT56" s="487" t="s">
        <v>287</v>
      </c>
      <c r="AQU56" s="487" t="s">
        <v>289</v>
      </c>
      <c r="AQV56" s="487" t="s">
        <v>291</v>
      </c>
      <c r="AQW56" s="487" t="s">
        <v>294</v>
      </c>
      <c r="AQX56" s="487" t="s">
        <v>295</v>
      </c>
      <c r="AQY56" s="487" t="s">
        <v>298</v>
      </c>
      <c r="AQZ56" s="487" t="s">
        <v>335</v>
      </c>
      <c r="ARA56" s="487" t="s">
        <v>61</v>
      </c>
      <c r="ARB56" s="487" t="s">
        <v>279</v>
      </c>
      <c r="ARC56" s="487" t="s">
        <v>283</v>
      </c>
      <c r="ARD56" s="487" t="s">
        <v>287</v>
      </c>
      <c r="ARE56" s="487" t="s">
        <v>291</v>
      </c>
      <c r="ARF56" s="487" t="s">
        <v>295</v>
      </c>
      <c r="ARG56" s="487" t="s">
        <v>335</v>
      </c>
      <c r="ARH56" s="487" t="s">
        <v>59</v>
      </c>
      <c r="ARI56" s="487" t="s">
        <v>60</v>
      </c>
      <c r="ARJ56" s="487" t="s">
        <v>61</v>
      </c>
      <c r="ARK56" s="487" t="s">
        <v>280</v>
      </c>
      <c r="ARL56" s="487" t="s">
        <v>281</v>
      </c>
      <c r="ARM56" s="487" t="s">
        <v>282</v>
      </c>
      <c r="ARN56" s="487" t="s">
        <v>283</v>
      </c>
      <c r="ARO56" s="487" t="s">
        <v>288</v>
      </c>
      <c r="ARP56" s="487" t="s">
        <v>289</v>
      </c>
      <c r="ARQ56" s="487" t="s">
        <v>290</v>
      </c>
      <c r="ARR56" s="487" t="s">
        <v>291</v>
      </c>
      <c r="ARS56" s="487" t="s">
        <v>296</v>
      </c>
      <c r="ART56" s="487" t="s">
        <v>297</v>
      </c>
      <c r="ARU56" s="487" t="s">
        <v>298</v>
      </c>
      <c r="ARV56" s="487" t="s">
        <v>335</v>
      </c>
      <c r="ARW56" s="487" t="s">
        <v>61</v>
      </c>
      <c r="ARX56" s="487" t="s">
        <v>282</v>
      </c>
      <c r="ARY56" s="487" t="s">
        <v>283</v>
      </c>
      <c r="ARZ56" s="487" t="s">
        <v>290</v>
      </c>
      <c r="ASA56" s="487" t="s">
        <v>291</v>
      </c>
      <c r="ASB56" s="487" t="s">
        <v>297</v>
      </c>
      <c r="ASC56" s="487" t="s">
        <v>335</v>
      </c>
      <c r="ASD56" s="487" t="s">
        <v>61</v>
      </c>
      <c r="ASE56" s="487" t="s">
        <v>281</v>
      </c>
      <c r="ASF56" s="487" t="s">
        <v>283</v>
      </c>
      <c r="ASG56" s="487" t="s">
        <v>289</v>
      </c>
      <c r="ASH56" s="487" t="s">
        <v>291</v>
      </c>
      <c r="ASI56" s="487" t="s">
        <v>298</v>
      </c>
      <c r="ASJ56" s="487" t="s">
        <v>335</v>
      </c>
      <c r="ASK56" s="487" t="s">
        <v>283</v>
      </c>
      <c r="ASL56" s="487" t="s">
        <v>291</v>
      </c>
      <c r="ASM56" s="487" t="s">
        <v>335</v>
      </c>
      <c r="ASN56" s="487" t="s">
        <v>277</v>
      </c>
      <c r="ASO56" s="487" t="s">
        <v>278</v>
      </c>
      <c r="ASP56" s="487" t="s">
        <v>279</v>
      </c>
      <c r="ASQ56" s="487" t="s">
        <v>280</v>
      </c>
      <c r="ASR56" s="487" t="s">
        <v>281</v>
      </c>
      <c r="ASS56" s="487" t="s">
        <v>282</v>
      </c>
      <c r="AST56" s="487" t="s">
        <v>283</v>
      </c>
      <c r="ASU56" s="487" t="s">
        <v>292</v>
      </c>
      <c r="ASV56" s="487" t="s">
        <v>293</v>
      </c>
      <c r="ASW56" s="487" t="s">
        <v>294</v>
      </c>
      <c r="ASX56" s="487" t="s">
        <v>295</v>
      </c>
      <c r="ASY56" s="487" t="s">
        <v>296</v>
      </c>
      <c r="ASZ56" s="487" t="s">
        <v>297</v>
      </c>
      <c r="ATA56" s="487" t="s">
        <v>298</v>
      </c>
      <c r="ATB56" s="487" t="s">
        <v>335</v>
      </c>
      <c r="ATC56" s="487" t="s">
        <v>279</v>
      </c>
      <c r="ATD56" s="487" t="s">
        <v>282</v>
      </c>
      <c r="ATE56" s="487" t="s">
        <v>283</v>
      </c>
      <c r="ATF56" s="487" t="s">
        <v>293</v>
      </c>
      <c r="ATG56" s="487" t="s">
        <v>295</v>
      </c>
      <c r="ATH56" s="487" t="s">
        <v>297</v>
      </c>
      <c r="ATI56" s="487" t="s">
        <v>335</v>
      </c>
      <c r="ATJ56" s="487" t="s">
        <v>279</v>
      </c>
      <c r="ATK56" s="487" t="s">
        <v>281</v>
      </c>
      <c r="ATL56" s="487" t="s">
        <v>283</v>
      </c>
      <c r="ATM56" s="487" t="s">
        <v>294</v>
      </c>
      <c r="ATN56" s="487" t="s">
        <v>295</v>
      </c>
      <c r="ATO56" s="487" t="s">
        <v>298</v>
      </c>
      <c r="ATP56" s="487" t="s">
        <v>335</v>
      </c>
      <c r="ATQ56" s="487" t="s">
        <v>283</v>
      </c>
      <c r="ATR56" s="487" t="s">
        <v>295</v>
      </c>
      <c r="ATS56" s="487" t="s">
        <v>335</v>
      </c>
      <c r="ATT56" s="487" t="s">
        <v>281</v>
      </c>
      <c r="ATU56" s="487" t="s">
        <v>282</v>
      </c>
      <c r="ATV56" s="487" t="s">
        <v>283</v>
      </c>
      <c r="ATW56" s="487" t="s">
        <v>296</v>
      </c>
      <c r="ATX56" s="487" t="s">
        <v>297</v>
      </c>
      <c r="ATY56" s="487" t="s">
        <v>298</v>
      </c>
      <c r="ATZ56" s="487" t="s">
        <v>335</v>
      </c>
      <c r="AUA56" s="487" t="s">
        <v>283</v>
      </c>
      <c r="AUB56" s="487" t="s">
        <v>298</v>
      </c>
      <c r="AUC56" s="487" t="s">
        <v>335</v>
      </c>
      <c r="AUD56" s="487" t="s">
        <v>283</v>
      </c>
      <c r="AUE56" s="487" t="s">
        <v>297</v>
      </c>
      <c r="AUF56" s="487" t="s">
        <v>335</v>
      </c>
      <c r="AUG56" s="487" t="s">
        <v>335</v>
      </c>
      <c r="AUH56" s="487" t="s">
        <v>285</v>
      </c>
      <c r="AUI56" s="487" t="s">
        <v>286</v>
      </c>
      <c r="AUJ56" s="487" t="s">
        <v>287</v>
      </c>
      <c r="AUK56" s="487" t="s">
        <v>288</v>
      </c>
      <c r="AUL56" s="487" t="s">
        <v>289</v>
      </c>
      <c r="AUM56" s="487" t="s">
        <v>290</v>
      </c>
      <c r="AUN56" s="487" t="s">
        <v>291</v>
      </c>
      <c r="AUO56" s="487" t="s">
        <v>292</v>
      </c>
      <c r="AUP56" s="487" t="s">
        <v>293</v>
      </c>
      <c r="AUQ56" s="487" t="s">
        <v>294</v>
      </c>
      <c r="AUR56" s="487" t="s">
        <v>295</v>
      </c>
      <c r="AUS56" s="487" t="s">
        <v>296</v>
      </c>
      <c r="AUT56" s="487" t="s">
        <v>297</v>
      </c>
      <c r="AUU56" s="487" t="s">
        <v>298</v>
      </c>
      <c r="AUV56" s="487" t="s">
        <v>335</v>
      </c>
      <c r="AUW56" s="487" t="s">
        <v>287</v>
      </c>
      <c r="AUX56" s="487" t="s">
        <v>290</v>
      </c>
      <c r="AUY56" s="487" t="s">
        <v>291</v>
      </c>
      <c r="AUZ56" s="487" t="s">
        <v>293</v>
      </c>
      <c r="AVA56" s="487" t="s">
        <v>295</v>
      </c>
      <c r="AVB56" s="487" t="s">
        <v>297</v>
      </c>
      <c r="AVC56" s="487" t="s">
        <v>335</v>
      </c>
      <c r="AVD56" s="487" t="s">
        <v>287</v>
      </c>
      <c r="AVE56" s="487" t="s">
        <v>289</v>
      </c>
      <c r="AVF56" s="487" t="s">
        <v>291</v>
      </c>
      <c r="AVG56" s="487" t="s">
        <v>294</v>
      </c>
      <c r="AVH56" s="487" t="s">
        <v>295</v>
      </c>
      <c r="AVI56" s="487" t="s">
        <v>298</v>
      </c>
      <c r="AVJ56" s="487" t="s">
        <v>335</v>
      </c>
      <c r="AVK56" s="487" t="s">
        <v>291</v>
      </c>
      <c r="AVL56" s="487" t="s">
        <v>295</v>
      </c>
      <c r="AVM56" s="487" t="s">
        <v>335</v>
      </c>
      <c r="AVN56" s="487" t="s">
        <v>289</v>
      </c>
      <c r="AVO56" s="487" t="s">
        <v>290</v>
      </c>
      <c r="AVP56" s="487" t="s">
        <v>291</v>
      </c>
      <c r="AVQ56" s="487" t="s">
        <v>296</v>
      </c>
      <c r="AVR56" s="487" t="s">
        <v>297</v>
      </c>
      <c r="AVS56" s="487" t="s">
        <v>298</v>
      </c>
      <c r="AVT56" s="487" t="s">
        <v>335</v>
      </c>
      <c r="AVU56" s="487" t="s">
        <v>291</v>
      </c>
      <c r="AVV56" s="487" t="s">
        <v>298</v>
      </c>
      <c r="AVW56" s="487" t="s">
        <v>335</v>
      </c>
      <c r="AVX56" s="487" t="s">
        <v>291</v>
      </c>
      <c r="AVY56" s="487" t="s">
        <v>297</v>
      </c>
      <c r="AVZ56" s="487" t="s">
        <v>335</v>
      </c>
      <c r="AWA56" s="487" t="s">
        <v>335</v>
      </c>
      <c r="AWB56" s="487" t="s">
        <v>293</v>
      </c>
      <c r="AWC56" s="487" t="s">
        <v>294</v>
      </c>
      <c r="AWD56" s="487" t="s">
        <v>295</v>
      </c>
      <c r="AWE56" s="487" t="s">
        <v>296</v>
      </c>
      <c r="AWF56" s="487" t="s">
        <v>297</v>
      </c>
      <c r="AWG56" s="487" t="s">
        <v>298</v>
      </c>
      <c r="AWH56" s="487" t="s">
        <v>335</v>
      </c>
      <c r="AWI56" s="487" t="s">
        <v>295</v>
      </c>
      <c r="AWJ56" s="487" t="s">
        <v>297</v>
      </c>
      <c r="AWK56" s="487" t="s">
        <v>335</v>
      </c>
      <c r="AWL56" s="487" t="s">
        <v>295</v>
      </c>
      <c r="AWM56" s="487" t="s">
        <v>298</v>
      </c>
      <c r="AWN56" s="487" t="s">
        <v>335</v>
      </c>
      <c r="AWO56" s="487" t="s">
        <v>335</v>
      </c>
      <c r="AWP56" s="487" t="s">
        <v>297</v>
      </c>
      <c r="AWQ56" s="487" t="s">
        <v>298</v>
      </c>
      <c r="AWR56" s="487" t="s">
        <v>335</v>
      </c>
      <c r="AWS56" s="487" t="s">
        <v>335</v>
      </c>
      <c r="AWT56" s="487" t="s">
        <v>335</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279</v>
      </c>
      <c r="AXT56" s="487" t="s">
        <v>279</v>
      </c>
      <c r="AXU56" s="487" t="s">
        <v>279</v>
      </c>
      <c r="AXV56" s="487" t="s">
        <v>279</v>
      </c>
      <c r="AXW56" s="487" t="s">
        <v>279</v>
      </c>
      <c r="AXX56" s="487" t="s">
        <v>279</v>
      </c>
      <c r="AXY56" s="487" t="s">
        <v>279</v>
      </c>
      <c r="AXZ56" s="487" t="s">
        <v>279</v>
      </c>
      <c r="AYA56" s="487" t="s">
        <v>279</v>
      </c>
      <c r="AYB56" s="487" t="s">
        <v>279</v>
      </c>
      <c r="AYC56" s="487" t="s">
        <v>279</v>
      </c>
      <c r="AYD56" s="487" t="s">
        <v>279</v>
      </c>
      <c r="AYE56" s="487" t="s">
        <v>279</v>
      </c>
      <c r="AYF56" s="487" t="s">
        <v>279</v>
      </c>
      <c r="AYG56" s="487" t="s">
        <v>279</v>
      </c>
      <c r="AYH56" s="487" t="s">
        <v>279</v>
      </c>
      <c r="AYI56" s="487" t="s">
        <v>279</v>
      </c>
      <c r="AYJ56" s="487" t="s">
        <v>279</v>
      </c>
      <c r="AYK56" s="487" t="s">
        <v>279</v>
      </c>
      <c r="AYL56" s="487" t="s">
        <v>279</v>
      </c>
      <c r="AYM56" s="487" t="s">
        <v>279</v>
      </c>
      <c r="AYN56" s="487" t="s">
        <v>279</v>
      </c>
      <c r="AYO56" s="487" t="s">
        <v>279</v>
      </c>
      <c r="AYP56" s="487" t="s">
        <v>279</v>
      </c>
      <c r="AYQ56" s="487" t="s">
        <v>281</v>
      </c>
      <c r="AYR56" s="487" t="s">
        <v>281</v>
      </c>
      <c r="AYS56" s="487" t="s">
        <v>281</v>
      </c>
      <c r="AYT56" s="487" t="s">
        <v>281</v>
      </c>
      <c r="AYU56" s="487" t="s">
        <v>281</v>
      </c>
      <c r="AYV56" s="487" t="s">
        <v>281</v>
      </c>
      <c r="AYW56" s="487" t="s">
        <v>281</v>
      </c>
      <c r="AYX56" s="487" t="s">
        <v>281</v>
      </c>
      <c r="AYY56" s="487" t="s">
        <v>281</v>
      </c>
      <c r="AYZ56" s="487" t="s">
        <v>281</v>
      </c>
      <c r="AZA56" s="487" t="s">
        <v>281</v>
      </c>
      <c r="AZB56" s="487" t="s">
        <v>281</v>
      </c>
      <c r="AZC56" s="487" t="s">
        <v>281</v>
      </c>
      <c r="AZD56" s="487" t="s">
        <v>281</v>
      </c>
      <c r="AZE56" s="487" t="s">
        <v>281</v>
      </c>
      <c r="AZF56" s="487" t="s">
        <v>281</v>
      </c>
      <c r="AZG56" s="487" t="s">
        <v>281</v>
      </c>
      <c r="AZH56" s="487" t="s">
        <v>281</v>
      </c>
      <c r="AZI56" s="487" t="s">
        <v>281</v>
      </c>
      <c r="AZJ56" s="487" t="s">
        <v>281</v>
      </c>
      <c r="AZK56" s="487" t="s">
        <v>281</v>
      </c>
      <c r="AZL56" s="487" t="s">
        <v>281</v>
      </c>
      <c r="AZM56" s="487" t="s">
        <v>281</v>
      </c>
      <c r="AZN56" s="487" t="s">
        <v>281</v>
      </c>
      <c r="AZO56" s="487" t="s">
        <v>282</v>
      </c>
      <c r="AZP56" s="487" t="s">
        <v>282</v>
      </c>
      <c r="AZQ56" s="487" t="s">
        <v>282</v>
      </c>
      <c r="AZR56" s="487" t="s">
        <v>282</v>
      </c>
      <c r="AZS56" s="487" t="s">
        <v>282</v>
      </c>
      <c r="AZT56" s="487" t="s">
        <v>282</v>
      </c>
      <c r="AZU56" s="487" t="s">
        <v>282</v>
      </c>
      <c r="AZV56" s="487" t="s">
        <v>282</v>
      </c>
      <c r="AZW56" s="487" t="s">
        <v>282</v>
      </c>
      <c r="AZX56" s="487" t="s">
        <v>282</v>
      </c>
      <c r="AZY56" s="487" t="s">
        <v>282</v>
      </c>
      <c r="AZZ56" s="487" t="s">
        <v>282</v>
      </c>
      <c r="BAA56" s="487" t="s">
        <v>282</v>
      </c>
      <c r="BAB56" s="487" t="s">
        <v>282</v>
      </c>
      <c r="BAC56" s="487" t="s">
        <v>282</v>
      </c>
      <c r="BAD56" s="487" t="s">
        <v>282</v>
      </c>
      <c r="BAE56" s="487" t="s">
        <v>282</v>
      </c>
      <c r="BAF56" s="487" t="s">
        <v>282</v>
      </c>
      <c r="BAG56" s="487" t="s">
        <v>282</v>
      </c>
      <c r="BAH56" s="487" t="s">
        <v>282</v>
      </c>
      <c r="BAI56" s="487" t="s">
        <v>282</v>
      </c>
      <c r="BAJ56" s="487" t="s">
        <v>282</v>
      </c>
      <c r="BAK56" s="487" t="s">
        <v>282</v>
      </c>
      <c r="BAL56" s="487" t="s">
        <v>282</v>
      </c>
      <c r="BAM56" s="487" t="s">
        <v>283</v>
      </c>
      <c r="BAN56" s="487" t="s">
        <v>283</v>
      </c>
      <c r="BAO56" s="487" t="s">
        <v>283</v>
      </c>
      <c r="BAP56" s="487" t="s">
        <v>283</v>
      </c>
      <c r="BAQ56" s="487" t="s">
        <v>283</v>
      </c>
      <c r="BAR56" s="487" t="s">
        <v>283</v>
      </c>
      <c r="BAS56" s="487" t="s">
        <v>283</v>
      </c>
      <c r="BAT56" s="487" t="s">
        <v>283</v>
      </c>
      <c r="BAU56" s="487" t="s">
        <v>283</v>
      </c>
      <c r="BAV56" s="487" t="s">
        <v>283</v>
      </c>
      <c r="BAW56" s="487" t="s">
        <v>283</v>
      </c>
      <c r="BAX56" s="487" t="s">
        <v>283</v>
      </c>
      <c r="BAY56" s="487" t="s">
        <v>283</v>
      </c>
      <c r="BAZ56" s="487" t="s">
        <v>283</v>
      </c>
      <c r="BBA56" s="487" t="s">
        <v>283</v>
      </c>
      <c r="BBB56" s="487" t="s">
        <v>283</v>
      </c>
      <c r="BBC56" s="487" t="s">
        <v>283</v>
      </c>
      <c r="BBD56" s="487" t="s">
        <v>283</v>
      </c>
      <c r="BBE56" s="487" t="s">
        <v>283</v>
      </c>
      <c r="BBF56" s="487" t="s">
        <v>283</v>
      </c>
      <c r="BBG56" s="487" t="s">
        <v>283</v>
      </c>
      <c r="BBH56" s="487" t="s">
        <v>283</v>
      </c>
      <c r="BBI56" s="487" t="s">
        <v>283</v>
      </c>
      <c r="BBJ56" s="487" t="s">
        <v>283</v>
      </c>
      <c r="BBK56" s="487" t="s">
        <v>283</v>
      </c>
      <c r="BBL56" s="487" t="s">
        <v>283</v>
      </c>
      <c r="BBM56" s="487" t="s">
        <v>283</v>
      </c>
      <c r="BBN56" s="487" t="s">
        <v>283</v>
      </c>
      <c r="BBO56" s="487" t="s">
        <v>283</v>
      </c>
      <c r="BBP56" s="487" t="s">
        <v>283</v>
      </c>
      <c r="BBQ56" s="487" t="s">
        <v>283</v>
      </c>
      <c r="BBR56" s="487" t="s">
        <v>283</v>
      </c>
      <c r="BBS56" s="487" t="s">
        <v>283</v>
      </c>
      <c r="BBT56" s="487" t="s">
        <v>283</v>
      </c>
      <c r="BBU56" s="487" t="s">
        <v>283</v>
      </c>
      <c r="BBV56" s="487" t="s">
        <v>283</v>
      </c>
      <c r="BBW56" s="487" t="s">
        <v>283</v>
      </c>
      <c r="BBX56" s="487" t="s">
        <v>283</v>
      </c>
      <c r="BBY56" s="487" t="s">
        <v>283</v>
      </c>
      <c r="BBZ56" s="487" t="s">
        <v>283</v>
      </c>
      <c r="BCA56" s="487" t="s">
        <v>283</v>
      </c>
      <c r="BCB56" s="487" t="s">
        <v>283</v>
      </c>
      <c r="BCC56" s="487" t="s">
        <v>283</v>
      </c>
      <c r="BCD56" s="487" t="s">
        <v>283</v>
      </c>
      <c r="BCE56" s="487" t="s">
        <v>283</v>
      </c>
      <c r="BCF56" s="487" t="s">
        <v>283</v>
      </c>
      <c r="BCG56" s="487" t="s">
        <v>283</v>
      </c>
      <c r="BCH56" s="487" t="s">
        <v>283</v>
      </c>
      <c r="BCI56" s="487" t="s">
        <v>283</v>
      </c>
      <c r="BCJ56" s="487" t="s">
        <v>283</v>
      </c>
      <c r="BCK56" s="487" t="s">
        <v>283</v>
      </c>
      <c r="BCL56" s="487" t="s">
        <v>283</v>
      </c>
      <c r="BCM56" s="487" t="s">
        <v>283</v>
      </c>
      <c r="BCN56" s="487" t="s">
        <v>283</v>
      </c>
      <c r="BCO56" s="487" t="s">
        <v>283</v>
      </c>
      <c r="BCP56" s="487" t="s">
        <v>283</v>
      </c>
      <c r="BCQ56" s="487" t="s">
        <v>283</v>
      </c>
      <c r="BCR56" s="487" t="s">
        <v>283</v>
      </c>
      <c r="BCS56" s="487" t="s">
        <v>283</v>
      </c>
      <c r="BCT56" s="487" t="s">
        <v>283</v>
      </c>
      <c r="BCU56" s="487" t="s">
        <v>283</v>
      </c>
      <c r="BCV56" s="487" t="s">
        <v>283</v>
      </c>
      <c r="BCW56" s="487" t="s">
        <v>283</v>
      </c>
      <c r="BCX56" s="487" t="s">
        <v>283</v>
      </c>
      <c r="BCY56" s="487" t="s">
        <v>283</v>
      </c>
      <c r="BCZ56" s="487" t="s">
        <v>283</v>
      </c>
      <c r="BDA56" s="487" t="s">
        <v>283</v>
      </c>
      <c r="BDB56" s="487" t="s">
        <v>283</v>
      </c>
      <c r="BDC56" s="487" t="s">
        <v>283</v>
      </c>
      <c r="BDD56" s="487" t="s">
        <v>283</v>
      </c>
      <c r="BDE56" s="487" t="s">
        <v>283</v>
      </c>
      <c r="BDF56" s="487" t="s">
        <v>283</v>
      </c>
      <c r="BDG56" s="487" t="s">
        <v>283</v>
      </c>
      <c r="BDH56" s="487" t="s">
        <v>283</v>
      </c>
      <c r="BDI56" s="487" t="s">
        <v>283</v>
      </c>
      <c r="BDJ56" s="487" t="s">
        <v>283</v>
      </c>
      <c r="BDK56" s="487" t="s">
        <v>283</v>
      </c>
      <c r="BDL56" s="487" t="s">
        <v>283</v>
      </c>
      <c r="BDM56" s="487" t="s">
        <v>283</v>
      </c>
      <c r="BDN56" s="487" t="s">
        <v>283</v>
      </c>
      <c r="BDO56" s="487" t="s">
        <v>283</v>
      </c>
      <c r="BDP56" s="487" t="s">
        <v>283</v>
      </c>
      <c r="BDQ56" s="487" t="s">
        <v>283</v>
      </c>
      <c r="BDR56" s="487" t="s">
        <v>283</v>
      </c>
      <c r="BDS56" s="487" t="s">
        <v>283</v>
      </c>
      <c r="BDT56" s="487" t="s">
        <v>283</v>
      </c>
      <c r="BDU56" s="487" t="s">
        <v>283</v>
      </c>
      <c r="BDV56" s="487" t="s">
        <v>283</v>
      </c>
      <c r="BDW56" s="487" t="s">
        <v>283</v>
      </c>
      <c r="BDX56" s="487" t="s">
        <v>283</v>
      </c>
      <c r="BDY56" s="487" t="s">
        <v>283</v>
      </c>
      <c r="BDZ56" s="487" t="s">
        <v>283</v>
      </c>
      <c r="BEA56" s="487" t="s">
        <v>283</v>
      </c>
      <c r="BEB56" s="487" t="s">
        <v>283</v>
      </c>
      <c r="BEC56" s="487" t="s">
        <v>283</v>
      </c>
      <c r="BED56" s="487" t="s">
        <v>283</v>
      </c>
      <c r="BEE56" s="487" t="s">
        <v>283</v>
      </c>
      <c r="BEF56" s="487" t="s">
        <v>283</v>
      </c>
      <c r="BEG56" s="487" t="s">
        <v>283</v>
      </c>
      <c r="BEH56" s="487" t="s">
        <v>283</v>
      </c>
      <c r="BEI56" s="487" t="s">
        <v>283</v>
      </c>
      <c r="BEJ56" s="487" t="s">
        <v>283</v>
      </c>
      <c r="BEK56" s="487" t="s">
        <v>283</v>
      </c>
      <c r="BEL56" s="487" t="s">
        <v>283</v>
      </c>
      <c r="BEM56" s="487" t="s">
        <v>283</v>
      </c>
      <c r="BEN56" s="487" t="s">
        <v>283</v>
      </c>
      <c r="BEO56" s="487" t="s">
        <v>283</v>
      </c>
      <c r="BEP56" s="487" t="s">
        <v>283</v>
      </c>
      <c r="BEQ56" s="487" t="s">
        <v>283</v>
      </c>
      <c r="BER56" s="487" t="s">
        <v>283</v>
      </c>
      <c r="BES56" s="487" t="s">
        <v>283</v>
      </c>
      <c r="BET56" s="487" t="s">
        <v>283</v>
      </c>
      <c r="BEU56" s="487" t="s">
        <v>283</v>
      </c>
      <c r="BEV56" s="487" t="s">
        <v>283</v>
      </c>
      <c r="BEW56" s="487" t="s">
        <v>283</v>
      </c>
      <c r="BEX56" s="487" t="s">
        <v>283</v>
      </c>
      <c r="BEY56" s="487" t="s">
        <v>283</v>
      </c>
      <c r="BEZ56" s="487" t="s">
        <v>283</v>
      </c>
      <c r="BFA56" s="487" t="s">
        <v>283</v>
      </c>
      <c r="BFB56" s="487" t="s">
        <v>283</v>
      </c>
      <c r="BFC56" s="487" t="s">
        <v>283</v>
      </c>
      <c r="BFD56" s="487" t="s">
        <v>283</v>
      </c>
      <c r="BFE56" s="487" t="s">
        <v>283</v>
      </c>
      <c r="BFF56" s="487" t="s">
        <v>283</v>
      </c>
      <c r="BFG56" s="487" t="s">
        <v>283</v>
      </c>
      <c r="BFH56" s="487" t="s">
        <v>283</v>
      </c>
      <c r="BFI56" s="487" t="s">
        <v>283</v>
      </c>
      <c r="BFJ56" s="487" t="s">
        <v>283</v>
      </c>
      <c r="BFK56" s="487" t="s">
        <v>283</v>
      </c>
      <c r="BFL56" s="487" t="s">
        <v>283</v>
      </c>
      <c r="BFM56" s="487" t="s">
        <v>283</v>
      </c>
      <c r="BFN56" s="487" t="s">
        <v>283</v>
      </c>
      <c r="BFO56" s="487" t="s">
        <v>283</v>
      </c>
      <c r="BFP56" s="487" t="s">
        <v>283</v>
      </c>
      <c r="BFQ56" s="487" t="s">
        <v>283</v>
      </c>
      <c r="BFR56" s="487" t="s">
        <v>283</v>
      </c>
      <c r="BFS56" s="487" t="s">
        <v>283</v>
      </c>
      <c r="BFT56" s="487" t="s">
        <v>283</v>
      </c>
      <c r="BFU56" s="487" t="s">
        <v>283</v>
      </c>
      <c r="BFV56" s="487" t="s">
        <v>283</v>
      </c>
      <c r="BFW56" s="487" t="s">
        <v>283</v>
      </c>
      <c r="BFX56" s="487" t="s">
        <v>283</v>
      </c>
      <c r="BFY56" s="487" t="s">
        <v>283</v>
      </c>
      <c r="BFZ56" s="487" t="s">
        <v>283</v>
      </c>
      <c r="BGA56" s="487" t="s">
        <v>287</v>
      </c>
      <c r="BGB56" s="487" t="s">
        <v>287</v>
      </c>
      <c r="BGC56" s="487" t="s">
        <v>287</v>
      </c>
      <c r="BGD56" s="487" t="s">
        <v>287</v>
      </c>
      <c r="BGE56" s="487" t="s">
        <v>287</v>
      </c>
      <c r="BGF56" s="487" t="s">
        <v>287</v>
      </c>
      <c r="BGG56" s="487" t="s">
        <v>287</v>
      </c>
      <c r="BGH56" s="487" t="s">
        <v>287</v>
      </c>
      <c r="BGI56" s="487" t="s">
        <v>287</v>
      </c>
      <c r="BGJ56" s="487" t="s">
        <v>287</v>
      </c>
      <c r="BGK56" s="487" t="s">
        <v>287</v>
      </c>
      <c r="BGL56" s="487" t="s">
        <v>287</v>
      </c>
      <c r="BGM56" s="487" t="s">
        <v>287</v>
      </c>
      <c r="BGN56" s="487" t="s">
        <v>287</v>
      </c>
      <c r="BGO56" s="487" t="s">
        <v>287</v>
      </c>
      <c r="BGP56" s="487" t="s">
        <v>287</v>
      </c>
      <c r="BGQ56" s="487" t="s">
        <v>287</v>
      </c>
      <c r="BGR56" s="487" t="s">
        <v>287</v>
      </c>
      <c r="BGS56" s="487" t="s">
        <v>287</v>
      </c>
      <c r="BGT56" s="487" t="s">
        <v>287</v>
      </c>
      <c r="BGU56" s="487" t="s">
        <v>287</v>
      </c>
      <c r="BGV56" s="487" t="s">
        <v>287</v>
      </c>
      <c r="BGW56" s="487" t="s">
        <v>287</v>
      </c>
      <c r="BGX56" s="487" t="s">
        <v>287</v>
      </c>
      <c r="BGY56" s="487" t="s">
        <v>289</v>
      </c>
      <c r="BGZ56" s="487" t="s">
        <v>289</v>
      </c>
      <c r="BHA56" s="487" t="s">
        <v>289</v>
      </c>
      <c r="BHB56" s="487" t="s">
        <v>289</v>
      </c>
      <c r="BHC56" s="487" t="s">
        <v>289</v>
      </c>
      <c r="BHD56" s="487" t="s">
        <v>289</v>
      </c>
      <c r="BHE56" s="487" t="s">
        <v>289</v>
      </c>
      <c r="BHF56" s="487" t="s">
        <v>289</v>
      </c>
      <c r="BHG56" s="487" t="s">
        <v>289</v>
      </c>
      <c r="BHH56" s="487" t="s">
        <v>289</v>
      </c>
      <c r="BHI56" s="487" t="s">
        <v>289</v>
      </c>
      <c r="BHJ56" s="487" t="s">
        <v>289</v>
      </c>
      <c r="BHK56" s="487" t="s">
        <v>289</v>
      </c>
      <c r="BHL56" s="487" t="s">
        <v>289</v>
      </c>
      <c r="BHM56" s="487" t="s">
        <v>289</v>
      </c>
      <c r="BHN56" s="487" t="s">
        <v>289</v>
      </c>
      <c r="BHO56" s="487" t="s">
        <v>289</v>
      </c>
      <c r="BHP56" s="487" t="s">
        <v>289</v>
      </c>
      <c r="BHQ56" s="487" t="s">
        <v>289</v>
      </c>
      <c r="BHR56" s="487" t="s">
        <v>289</v>
      </c>
      <c r="BHS56" s="487" t="s">
        <v>289</v>
      </c>
      <c r="BHT56" s="487" t="s">
        <v>289</v>
      </c>
      <c r="BHU56" s="487" t="s">
        <v>289</v>
      </c>
      <c r="BHV56" s="487" t="s">
        <v>289</v>
      </c>
      <c r="BHW56" s="487" t="s">
        <v>290</v>
      </c>
      <c r="BHX56" s="487" t="s">
        <v>290</v>
      </c>
      <c r="BHY56" s="487" t="s">
        <v>290</v>
      </c>
      <c r="BHZ56" s="487" t="s">
        <v>290</v>
      </c>
      <c r="BIA56" s="487" t="s">
        <v>290</v>
      </c>
      <c r="BIB56" s="487" t="s">
        <v>290</v>
      </c>
      <c r="BIC56" s="487" t="s">
        <v>290</v>
      </c>
      <c r="BID56" s="487" t="s">
        <v>290</v>
      </c>
      <c r="BIE56" s="487" t="s">
        <v>290</v>
      </c>
      <c r="BIF56" s="487" t="s">
        <v>290</v>
      </c>
      <c r="BIG56" s="487" t="s">
        <v>290</v>
      </c>
      <c r="BIH56" s="487" t="s">
        <v>290</v>
      </c>
      <c r="BII56" s="487" t="s">
        <v>290</v>
      </c>
      <c r="BIJ56" s="487" t="s">
        <v>290</v>
      </c>
      <c r="BIK56" s="487" t="s">
        <v>290</v>
      </c>
      <c r="BIL56" s="487" t="s">
        <v>290</v>
      </c>
      <c r="BIM56" s="487" t="s">
        <v>290</v>
      </c>
      <c r="BIN56" s="487" t="s">
        <v>290</v>
      </c>
      <c r="BIO56" s="487" t="s">
        <v>290</v>
      </c>
      <c r="BIP56" s="487" t="s">
        <v>290</v>
      </c>
      <c r="BIQ56" s="487" t="s">
        <v>290</v>
      </c>
      <c r="BIR56" s="487" t="s">
        <v>290</v>
      </c>
      <c r="BIS56" s="487" t="s">
        <v>290</v>
      </c>
      <c r="BIT56" s="487" t="s">
        <v>290</v>
      </c>
      <c r="BIU56" s="487" t="s">
        <v>291</v>
      </c>
      <c r="BIV56" s="487" t="s">
        <v>291</v>
      </c>
      <c r="BIW56" s="487" t="s">
        <v>291</v>
      </c>
      <c r="BIX56" s="487" t="s">
        <v>291</v>
      </c>
      <c r="BIY56" s="487" t="s">
        <v>291</v>
      </c>
      <c r="BIZ56" s="487" t="s">
        <v>291</v>
      </c>
      <c r="BJA56" s="487" t="s">
        <v>291</v>
      </c>
      <c r="BJB56" s="487" t="s">
        <v>291</v>
      </c>
      <c r="BJC56" s="487" t="s">
        <v>291</v>
      </c>
      <c r="BJD56" s="487" t="s">
        <v>291</v>
      </c>
      <c r="BJE56" s="487" t="s">
        <v>291</v>
      </c>
      <c r="BJF56" s="487" t="s">
        <v>291</v>
      </c>
      <c r="BJG56" s="487" t="s">
        <v>291</v>
      </c>
      <c r="BJH56" s="487" t="s">
        <v>291</v>
      </c>
      <c r="BJI56" s="487" t="s">
        <v>291</v>
      </c>
      <c r="BJJ56" s="487" t="s">
        <v>291</v>
      </c>
      <c r="BJK56" s="487" t="s">
        <v>291</v>
      </c>
      <c r="BJL56" s="487" t="s">
        <v>291</v>
      </c>
      <c r="BJM56" s="487" t="s">
        <v>291</v>
      </c>
      <c r="BJN56" s="487" t="s">
        <v>291</v>
      </c>
      <c r="BJO56" s="487" t="s">
        <v>291</v>
      </c>
      <c r="BJP56" s="487" t="s">
        <v>291</v>
      </c>
      <c r="BJQ56" s="487" t="s">
        <v>291</v>
      </c>
      <c r="BJR56" s="487" t="s">
        <v>291</v>
      </c>
      <c r="BJS56" s="487" t="s">
        <v>291</v>
      </c>
      <c r="BJT56" s="487" t="s">
        <v>291</v>
      </c>
      <c r="BJU56" s="487" t="s">
        <v>291</v>
      </c>
      <c r="BJV56" s="487" t="s">
        <v>291</v>
      </c>
      <c r="BJW56" s="487" t="s">
        <v>291</v>
      </c>
      <c r="BJX56" s="487" t="s">
        <v>291</v>
      </c>
      <c r="BJY56" s="487" t="s">
        <v>291</v>
      </c>
      <c r="BJZ56" s="487" t="s">
        <v>291</v>
      </c>
      <c r="BKA56" s="487" t="s">
        <v>291</v>
      </c>
      <c r="BKB56" s="487" t="s">
        <v>291</v>
      </c>
      <c r="BKC56" s="487" t="s">
        <v>291</v>
      </c>
      <c r="BKD56" s="487" t="s">
        <v>291</v>
      </c>
      <c r="BKE56" s="487" t="s">
        <v>291</v>
      </c>
      <c r="BKF56" s="487" t="s">
        <v>291</v>
      </c>
      <c r="BKG56" s="487" t="s">
        <v>291</v>
      </c>
      <c r="BKH56" s="487" t="s">
        <v>291</v>
      </c>
      <c r="BKI56" s="487" t="s">
        <v>291</v>
      </c>
      <c r="BKJ56" s="487" t="s">
        <v>291</v>
      </c>
      <c r="BKK56" s="487" t="s">
        <v>291</v>
      </c>
      <c r="BKL56" s="487" t="s">
        <v>291</v>
      </c>
      <c r="BKM56" s="487" t="s">
        <v>291</v>
      </c>
      <c r="BKN56" s="487" t="s">
        <v>291</v>
      </c>
      <c r="BKO56" s="487" t="s">
        <v>291</v>
      </c>
      <c r="BKP56" s="487" t="s">
        <v>291</v>
      </c>
      <c r="BKQ56" s="487" t="s">
        <v>291</v>
      </c>
      <c r="BKR56" s="487" t="s">
        <v>291</v>
      </c>
      <c r="BKS56" s="487" t="s">
        <v>291</v>
      </c>
      <c r="BKT56" s="487" t="s">
        <v>291</v>
      </c>
      <c r="BKU56" s="487" t="s">
        <v>291</v>
      </c>
      <c r="BKV56" s="487" t="s">
        <v>291</v>
      </c>
      <c r="BKW56" s="487" t="s">
        <v>291</v>
      </c>
      <c r="BKX56" s="487" t="s">
        <v>291</v>
      </c>
      <c r="BKY56" s="487" t="s">
        <v>291</v>
      </c>
      <c r="BKZ56" s="487" t="s">
        <v>291</v>
      </c>
      <c r="BLA56" s="487" t="s">
        <v>291</v>
      </c>
      <c r="BLB56" s="487" t="s">
        <v>291</v>
      </c>
      <c r="BLC56" s="487" t="s">
        <v>291</v>
      </c>
      <c r="BLD56" s="487" t="s">
        <v>291</v>
      </c>
      <c r="BLE56" s="487" t="s">
        <v>291</v>
      </c>
      <c r="BLF56" s="487" t="s">
        <v>291</v>
      </c>
      <c r="BLG56" s="487" t="s">
        <v>291</v>
      </c>
      <c r="BLH56" s="487" t="s">
        <v>291</v>
      </c>
      <c r="BLI56" s="487" t="s">
        <v>291</v>
      </c>
      <c r="BLJ56" s="487" t="s">
        <v>291</v>
      </c>
      <c r="BLK56" s="487" t="s">
        <v>291</v>
      </c>
      <c r="BLL56" s="487" t="s">
        <v>291</v>
      </c>
      <c r="BLM56" s="487" t="s">
        <v>291</v>
      </c>
      <c r="BLN56" s="487" t="s">
        <v>291</v>
      </c>
      <c r="BLO56" s="487" t="s">
        <v>291</v>
      </c>
      <c r="BLP56" s="487" t="s">
        <v>291</v>
      </c>
      <c r="BLQ56" s="487" t="s">
        <v>291</v>
      </c>
      <c r="BLR56" s="487" t="s">
        <v>291</v>
      </c>
      <c r="BLS56" s="487" t="s">
        <v>291</v>
      </c>
      <c r="BLT56" s="487" t="s">
        <v>291</v>
      </c>
      <c r="BLU56" s="487" t="s">
        <v>291</v>
      </c>
      <c r="BLV56" s="487" t="s">
        <v>291</v>
      </c>
      <c r="BLW56" s="487" t="s">
        <v>291</v>
      </c>
      <c r="BLX56" s="487" t="s">
        <v>291</v>
      </c>
      <c r="BLY56" s="487" t="s">
        <v>291</v>
      </c>
      <c r="BLZ56" s="487" t="s">
        <v>291</v>
      </c>
      <c r="BMA56" s="487" t="s">
        <v>291</v>
      </c>
      <c r="BMB56" s="487" t="s">
        <v>291</v>
      </c>
      <c r="BMC56" s="487" t="s">
        <v>291</v>
      </c>
      <c r="BMD56" s="487" t="s">
        <v>291</v>
      </c>
      <c r="BME56" s="487" t="s">
        <v>291</v>
      </c>
      <c r="BMF56" s="487" t="s">
        <v>291</v>
      </c>
      <c r="BMG56" s="487" t="s">
        <v>291</v>
      </c>
      <c r="BMH56" s="487" t="s">
        <v>291</v>
      </c>
      <c r="BMI56" s="487" t="s">
        <v>291</v>
      </c>
      <c r="BMJ56" s="487" t="s">
        <v>291</v>
      </c>
      <c r="BMK56" s="487" t="s">
        <v>291</v>
      </c>
      <c r="BML56" s="487" t="s">
        <v>291</v>
      </c>
      <c r="BMM56" s="487" t="s">
        <v>291</v>
      </c>
      <c r="BMN56" s="487" t="s">
        <v>291</v>
      </c>
      <c r="BMO56" s="487" t="s">
        <v>291</v>
      </c>
      <c r="BMP56" s="487" t="s">
        <v>291</v>
      </c>
      <c r="BMQ56" s="487" t="s">
        <v>291</v>
      </c>
      <c r="BMR56" s="487" t="s">
        <v>291</v>
      </c>
      <c r="BMS56" s="487" t="s">
        <v>291</v>
      </c>
      <c r="BMT56" s="487" t="s">
        <v>291</v>
      </c>
      <c r="BMU56" s="487" t="s">
        <v>291</v>
      </c>
      <c r="BMV56" s="487" t="s">
        <v>291</v>
      </c>
      <c r="BMW56" s="487" t="s">
        <v>291</v>
      </c>
      <c r="BMX56" s="487" t="s">
        <v>291</v>
      </c>
      <c r="BMY56" s="487" t="s">
        <v>291</v>
      </c>
      <c r="BMZ56" s="487" t="s">
        <v>291</v>
      </c>
      <c r="BNA56" s="487" t="s">
        <v>291</v>
      </c>
      <c r="BNB56" s="487" t="s">
        <v>291</v>
      </c>
      <c r="BNC56" s="487" t="s">
        <v>291</v>
      </c>
      <c r="BND56" s="487" t="s">
        <v>291</v>
      </c>
      <c r="BNE56" s="487" t="s">
        <v>291</v>
      </c>
      <c r="BNF56" s="487" t="s">
        <v>291</v>
      </c>
      <c r="BNG56" s="487" t="s">
        <v>291</v>
      </c>
      <c r="BNH56" s="487" t="s">
        <v>291</v>
      </c>
      <c r="BNI56" s="487" t="s">
        <v>291</v>
      </c>
      <c r="BNJ56" s="487" t="s">
        <v>291</v>
      </c>
      <c r="BNK56" s="487" t="s">
        <v>291</v>
      </c>
      <c r="BNL56" s="487" t="s">
        <v>291</v>
      </c>
      <c r="BNM56" s="487" t="s">
        <v>291</v>
      </c>
      <c r="BNN56" s="487" t="s">
        <v>291</v>
      </c>
      <c r="BNO56" s="487" t="s">
        <v>291</v>
      </c>
      <c r="BNP56" s="487" t="s">
        <v>291</v>
      </c>
      <c r="BNQ56" s="487" t="s">
        <v>291</v>
      </c>
      <c r="BNR56" s="487" t="s">
        <v>291</v>
      </c>
      <c r="BNS56" s="487" t="s">
        <v>291</v>
      </c>
      <c r="BNT56" s="487" t="s">
        <v>291</v>
      </c>
      <c r="BNU56" s="487" t="s">
        <v>291</v>
      </c>
      <c r="BNV56" s="487" t="s">
        <v>291</v>
      </c>
      <c r="BNW56" s="487" t="s">
        <v>291</v>
      </c>
      <c r="BNX56" s="487" t="s">
        <v>291</v>
      </c>
      <c r="BNY56" s="487" t="s">
        <v>291</v>
      </c>
      <c r="BNZ56" s="487" t="s">
        <v>291</v>
      </c>
      <c r="BOA56" s="487" t="s">
        <v>291</v>
      </c>
      <c r="BOB56" s="487" t="s">
        <v>291</v>
      </c>
      <c r="BOC56" s="487" t="s">
        <v>291</v>
      </c>
      <c r="BOD56" s="487" t="s">
        <v>291</v>
      </c>
      <c r="BOE56" s="487" t="s">
        <v>291</v>
      </c>
      <c r="BOF56" s="487" t="s">
        <v>291</v>
      </c>
      <c r="BOG56" s="487" t="s">
        <v>291</v>
      </c>
      <c r="BOH56" s="487" t="s">
        <v>291</v>
      </c>
      <c r="BOI56" s="487" t="s">
        <v>293</v>
      </c>
      <c r="BOJ56" s="487" t="s">
        <v>293</v>
      </c>
      <c r="BOK56" s="487" t="s">
        <v>293</v>
      </c>
      <c r="BOL56" s="487" t="s">
        <v>293</v>
      </c>
      <c r="BOM56" s="487" t="s">
        <v>293</v>
      </c>
      <c r="BON56" s="487" t="s">
        <v>293</v>
      </c>
      <c r="BOO56" s="487" t="s">
        <v>293</v>
      </c>
      <c r="BOP56" s="487" t="s">
        <v>293</v>
      </c>
      <c r="BOQ56" s="487" t="s">
        <v>293</v>
      </c>
      <c r="BOR56" s="487" t="s">
        <v>293</v>
      </c>
      <c r="BOS56" s="487" t="s">
        <v>293</v>
      </c>
      <c r="BOT56" s="487" t="s">
        <v>293</v>
      </c>
      <c r="BOU56" s="487" t="s">
        <v>293</v>
      </c>
      <c r="BOV56" s="487" t="s">
        <v>293</v>
      </c>
      <c r="BOW56" s="487" t="s">
        <v>293</v>
      </c>
      <c r="BOX56" s="487" t="s">
        <v>293</v>
      </c>
      <c r="BOY56" s="487" t="s">
        <v>293</v>
      </c>
      <c r="BOZ56" s="487" t="s">
        <v>293</v>
      </c>
      <c r="BPA56" s="487" t="s">
        <v>293</v>
      </c>
      <c r="BPB56" s="487" t="s">
        <v>293</v>
      </c>
      <c r="BPC56" s="487" t="s">
        <v>293</v>
      </c>
      <c r="BPD56" s="487" t="s">
        <v>293</v>
      </c>
      <c r="BPE56" s="487" t="s">
        <v>293</v>
      </c>
      <c r="BPF56" s="487" t="s">
        <v>293</v>
      </c>
      <c r="BPG56" s="487" t="s">
        <v>294</v>
      </c>
      <c r="BPH56" s="487" t="s">
        <v>294</v>
      </c>
      <c r="BPI56" s="487" t="s">
        <v>294</v>
      </c>
      <c r="BPJ56" s="487" t="s">
        <v>294</v>
      </c>
      <c r="BPK56" s="487" t="s">
        <v>294</v>
      </c>
      <c r="BPL56" s="487" t="s">
        <v>294</v>
      </c>
      <c r="BPM56" s="487" t="s">
        <v>294</v>
      </c>
      <c r="BPN56" s="487" t="s">
        <v>294</v>
      </c>
      <c r="BPO56" s="487" t="s">
        <v>294</v>
      </c>
      <c r="BPP56" s="487" t="s">
        <v>294</v>
      </c>
      <c r="BPQ56" s="487" t="s">
        <v>294</v>
      </c>
      <c r="BPR56" s="487" t="s">
        <v>294</v>
      </c>
      <c r="BPS56" s="487" t="s">
        <v>294</v>
      </c>
      <c r="BPT56" s="487" t="s">
        <v>294</v>
      </c>
      <c r="BPU56" s="487" t="s">
        <v>294</v>
      </c>
      <c r="BPV56" s="487" t="s">
        <v>294</v>
      </c>
      <c r="BPW56" s="487" t="s">
        <v>294</v>
      </c>
      <c r="BPX56" s="487" t="s">
        <v>294</v>
      </c>
      <c r="BPY56" s="487" t="s">
        <v>294</v>
      </c>
      <c r="BPZ56" s="487" t="s">
        <v>294</v>
      </c>
      <c r="BQA56" s="487" t="s">
        <v>294</v>
      </c>
      <c r="BQB56" s="487" t="s">
        <v>294</v>
      </c>
      <c r="BQC56" s="487" t="s">
        <v>294</v>
      </c>
      <c r="BQD56" s="487" t="s">
        <v>294</v>
      </c>
      <c r="BQE56" s="487" t="s">
        <v>295</v>
      </c>
      <c r="BQF56" s="487" t="s">
        <v>295</v>
      </c>
      <c r="BQG56" s="487" t="s">
        <v>295</v>
      </c>
      <c r="BQH56" s="487" t="s">
        <v>295</v>
      </c>
      <c r="BQI56" s="487" t="s">
        <v>295</v>
      </c>
      <c r="BQJ56" s="487" t="s">
        <v>295</v>
      </c>
      <c r="BQK56" s="487" t="s">
        <v>295</v>
      </c>
      <c r="BQL56" s="487" t="s">
        <v>295</v>
      </c>
      <c r="BQM56" s="487" t="s">
        <v>295</v>
      </c>
      <c r="BQN56" s="487" t="s">
        <v>295</v>
      </c>
      <c r="BQO56" s="487" t="s">
        <v>295</v>
      </c>
      <c r="BQP56" s="487" t="s">
        <v>295</v>
      </c>
      <c r="BQQ56" s="487" t="s">
        <v>295</v>
      </c>
      <c r="BQR56" s="487" t="s">
        <v>295</v>
      </c>
      <c r="BQS56" s="487" t="s">
        <v>295</v>
      </c>
      <c r="BQT56" s="487" t="s">
        <v>295</v>
      </c>
      <c r="BQU56" s="487" t="s">
        <v>295</v>
      </c>
      <c r="BQV56" s="487" t="s">
        <v>295</v>
      </c>
      <c r="BQW56" s="487" t="s">
        <v>295</v>
      </c>
      <c r="BQX56" s="487" t="s">
        <v>295</v>
      </c>
      <c r="BQY56" s="487" t="s">
        <v>295</v>
      </c>
      <c r="BQZ56" s="487" t="s">
        <v>295</v>
      </c>
      <c r="BRA56" s="487" t="s">
        <v>295</v>
      </c>
      <c r="BRB56" s="487" t="s">
        <v>295</v>
      </c>
      <c r="BRC56" s="487" t="s">
        <v>295</v>
      </c>
      <c r="BRD56" s="487" t="s">
        <v>295</v>
      </c>
      <c r="BRE56" s="487" t="s">
        <v>295</v>
      </c>
      <c r="BRF56" s="487" t="s">
        <v>295</v>
      </c>
      <c r="BRG56" s="487" t="s">
        <v>295</v>
      </c>
      <c r="BRH56" s="487" t="s">
        <v>295</v>
      </c>
      <c r="BRI56" s="487" t="s">
        <v>295</v>
      </c>
      <c r="BRJ56" s="487" t="s">
        <v>295</v>
      </c>
      <c r="BRK56" s="487" t="s">
        <v>295</v>
      </c>
      <c r="BRL56" s="487" t="s">
        <v>295</v>
      </c>
      <c r="BRM56" s="487" t="s">
        <v>295</v>
      </c>
      <c r="BRN56" s="487" t="s">
        <v>295</v>
      </c>
      <c r="BRO56" s="487" t="s">
        <v>295</v>
      </c>
      <c r="BRP56" s="487" t="s">
        <v>295</v>
      </c>
      <c r="BRQ56" s="487" t="s">
        <v>295</v>
      </c>
      <c r="BRR56" s="487" t="s">
        <v>295</v>
      </c>
      <c r="BRS56" s="487" t="s">
        <v>295</v>
      </c>
      <c r="BRT56" s="487" t="s">
        <v>295</v>
      </c>
      <c r="BRU56" s="487" t="s">
        <v>295</v>
      </c>
      <c r="BRV56" s="487" t="s">
        <v>295</v>
      </c>
      <c r="BRW56" s="487" t="s">
        <v>295</v>
      </c>
      <c r="BRX56" s="487" t="s">
        <v>295</v>
      </c>
      <c r="BRY56" s="487" t="s">
        <v>295</v>
      </c>
      <c r="BRZ56" s="487" t="s">
        <v>295</v>
      </c>
      <c r="BSA56" s="487" t="s">
        <v>295</v>
      </c>
      <c r="BSB56" s="487" t="s">
        <v>295</v>
      </c>
      <c r="BSC56" s="487" t="s">
        <v>295</v>
      </c>
      <c r="BSD56" s="487" t="s">
        <v>295</v>
      </c>
      <c r="BSE56" s="487" t="s">
        <v>295</v>
      </c>
      <c r="BSF56" s="487" t="s">
        <v>295</v>
      </c>
      <c r="BSG56" s="487" t="s">
        <v>295</v>
      </c>
      <c r="BSH56" s="487" t="s">
        <v>295</v>
      </c>
      <c r="BSI56" s="487" t="s">
        <v>295</v>
      </c>
      <c r="BSJ56" s="487" t="s">
        <v>295</v>
      </c>
      <c r="BSK56" s="487" t="s">
        <v>295</v>
      </c>
      <c r="BSL56" s="487" t="s">
        <v>295</v>
      </c>
      <c r="BSM56" s="487" t="s">
        <v>295</v>
      </c>
      <c r="BSN56" s="487" t="s">
        <v>295</v>
      </c>
      <c r="BSO56" s="487" t="s">
        <v>295</v>
      </c>
      <c r="BSP56" s="487" t="s">
        <v>295</v>
      </c>
      <c r="BSQ56" s="487" t="s">
        <v>295</v>
      </c>
      <c r="BSR56" s="487" t="s">
        <v>295</v>
      </c>
      <c r="BSS56" s="487" t="s">
        <v>295</v>
      </c>
      <c r="BST56" s="487" t="s">
        <v>295</v>
      </c>
      <c r="BSU56" s="487" t="s">
        <v>295</v>
      </c>
      <c r="BSV56" s="487" t="s">
        <v>295</v>
      </c>
      <c r="BSW56" s="487" t="s">
        <v>295</v>
      </c>
      <c r="BSX56" s="487" t="s">
        <v>295</v>
      </c>
      <c r="BSY56" s="487" t="s">
        <v>295</v>
      </c>
      <c r="BSZ56" s="487" t="s">
        <v>295</v>
      </c>
      <c r="BTA56" s="487" t="s">
        <v>295</v>
      </c>
      <c r="BTB56" s="487" t="s">
        <v>295</v>
      </c>
      <c r="BTC56" s="487" t="s">
        <v>295</v>
      </c>
      <c r="BTD56" s="487" t="s">
        <v>295</v>
      </c>
      <c r="BTE56" s="487" t="s">
        <v>295</v>
      </c>
      <c r="BTF56" s="487" t="s">
        <v>295</v>
      </c>
      <c r="BTG56" s="487" t="s">
        <v>295</v>
      </c>
      <c r="BTH56" s="487" t="s">
        <v>295</v>
      </c>
      <c r="BTI56" s="487" t="s">
        <v>295</v>
      </c>
      <c r="BTJ56" s="487" t="s">
        <v>295</v>
      </c>
      <c r="BTK56" s="487" t="s">
        <v>295</v>
      </c>
      <c r="BTL56" s="487" t="s">
        <v>295</v>
      </c>
      <c r="BTM56" s="487" t="s">
        <v>295</v>
      </c>
      <c r="BTN56" s="487" t="s">
        <v>295</v>
      </c>
      <c r="BTO56" s="487" t="s">
        <v>295</v>
      </c>
      <c r="BTP56" s="487" t="s">
        <v>295</v>
      </c>
      <c r="BTQ56" s="487" t="s">
        <v>295</v>
      </c>
      <c r="BTR56" s="487" t="s">
        <v>295</v>
      </c>
      <c r="BTS56" s="487" t="s">
        <v>295</v>
      </c>
      <c r="BTT56" s="487" t="s">
        <v>295</v>
      </c>
      <c r="BTU56" s="487" t="s">
        <v>295</v>
      </c>
      <c r="BTV56" s="487" t="s">
        <v>295</v>
      </c>
      <c r="BTW56" s="487" t="s">
        <v>295</v>
      </c>
      <c r="BTX56" s="487" t="s">
        <v>295</v>
      </c>
      <c r="BTY56" s="487" t="s">
        <v>295</v>
      </c>
      <c r="BTZ56" s="487" t="s">
        <v>295</v>
      </c>
      <c r="BUA56" s="487" t="s">
        <v>295</v>
      </c>
      <c r="BUB56" s="487" t="s">
        <v>295</v>
      </c>
      <c r="BUC56" s="487" t="s">
        <v>295</v>
      </c>
      <c r="BUD56" s="487" t="s">
        <v>295</v>
      </c>
      <c r="BUE56" s="487" t="s">
        <v>295</v>
      </c>
      <c r="BUF56" s="487" t="s">
        <v>295</v>
      </c>
      <c r="BUG56" s="487" t="s">
        <v>295</v>
      </c>
      <c r="BUH56" s="487" t="s">
        <v>295</v>
      </c>
      <c r="BUI56" s="487" t="s">
        <v>295</v>
      </c>
      <c r="BUJ56" s="487" t="s">
        <v>295</v>
      </c>
      <c r="BUK56" s="487" t="s">
        <v>295</v>
      </c>
      <c r="BUL56" s="487" t="s">
        <v>295</v>
      </c>
      <c r="BUM56" s="487" t="s">
        <v>295</v>
      </c>
      <c r="BUN56" s="487" t="s">
        <v>295</v>
      </c>
      <c r="BUO56" s="487" t="s">
        <v>295</v>
      </c>
      <c r="BUP56" s="487" t="s">
        <v>295</v>
      </c>
      <c r="BUQ56" s="487" t="s">
        <v>295</v>
      </c>
      <c r="BUR56" s="487" t="s">
        <v>295</v>
      </c>
      <c r="BUS56" s="487" t="s">
        <v>295</v>
      </c>
      <c r="BUT56" s="487" t="s">
        <v>295</v>
      </c>
      <c r="BUU56" s="487" t="s">
        <v>295</v>
      </c>
      <c r="BUV56" s="487" t="s">
        <v>295</v>
      </c>
      <c r="BUW56" s="487" t="s">
        <v>295</v>
      </c>
      <c r="BUX56" s="487" t="s">
        <v>295</v>
      </c>
      <c r="BUY56" s="487" t="s">
        <v>295</v>
      </c>
      <c r="BUZ56" s="487" t="s">
        <v>295</v>
      </c>
      <c r="BVA56" s="487" t="s">
        <v>295</v>
      </c>
      <c r="BVB56" s="487" t="s">
        <v>295</v>
      </c>
      <c r="BVC56" s="487" t="s">
        <v>295</v>
      </c>
      <c r="BVD56" s="487" t="s">
        <v>295</v>
      </c>
      <c r="BVE56" s="487" t="s">
        <v>295</v>
      </c>
      <c r="BVF56" s="487" t="s">
        <v>295</v>
      </c>
      <c r="BVG56" s="487" t="s">
        <v>295</v>
      </c>
      <c r="BVH56" s="487" t="s">
        <v>295</v>
      </c>
      <c r="BVI56" s="487" t="s">
        <v>295</v>
      </c>
      <c r="BVJ56" s="487" t="s">
        <v>295</v>
      </c>
      <c r="BVK56" s="487" t="s">
        <v>295</v>
      </c>
      <c r="BVL56" s="487" t="s">
        <v>295</v>
      </c>
      <c r="BVM56" s="487" t="s">
        <v>295</v>
      </c>
      <c r="BVN56" s="487" t="s">
        <v>295</v>
      </c>
      <c r="BVO56" s="487" t="s">
        <v>295</v>
      </c>
      <c r="BVP56" s="487" t="s">
        <v>295</v>
      </c>
      <c r="BVQ56" s="487" t="s">
        <v>295</v>
      </c>
      <c r="BVR56" s="487" t="s">
        <v>295</v>
      </c>
      <c r="BVS56" s="487" t="s">
        <v>296</v>
      </c>
      <c r="BVT56" s="487" t="s">
        <v>296</v>
      </c>
      <c r="BVU56" s="487" t="s">
        <v>296</v>
      </c>
      <c r="BVV56" s="487" t="s">
        <v>296</v>
      </c>
      <c r="BVW56" s="487" t="s">
        <v>296</v>
      </c>
      <c r="BVX56" s="487" t="s">
        <v>296</v>
      </c>
      <c r="BVY56" s="487" t="s">
        <v>296</v>
      </c>
      <c r="BVZ56" s="487" t="s">
        <v>296</v>
      </c>
      <c r="BWA56" s="487" t="s">
        <v>296</v>
      </c>
      <c r="BWB56" s="487" t="s">
        <v>296</v>
      </c>
      <c r="BWC56" s="487" t="s">
        <v>296</v>
      </c>
      <c r="BWD56" s="487" t="s">
        <v>296</v>
      </c>
      <c r="BWE56" s="487" t="s">
        <v>296</v>
      </c>
      <c r="BWF56" s="487" t="s">
        <v>296</v>
      </c>
      <c r="BWG56" s="487" t="s">
        <v>296</v>
      </c>
      <c r="BWH56" s="487" t="s">
        <v>296</v>
      </c>
      <c r="BWI56" s="487" t="s">
        <v>296</v>
      </c>
      <c r="BWJ56" s="487" t="s">
        <v>296</v>
      </c>
      <c r="BWK56" s="487" t="s">
        <v>296</v>
      </c>
      <c r="BWL56" s="487" t="s">
        <v>296</v>
      </c>
      <c r="BWM56" s="487" t="s">
        <v>296</v>
      </c>
      <c r="BWN56" s="487" t="s">
        <v>296</v>
      </c>
      <c r="BWO56" s="487" t="s">
        <v>296</v>
      </c>
      <c r="BWP56" s="487" t="s">
        <v>296</v>
      </c>
      <c r="BWQ56" s="487" t="s">
        <v>297</v>
      </c>
      <c r="BWR56" s="487" t="s">
        <v>297</v>
      </c>
      <c r="BWS56" s="487" t="s">
        <v>297</v>
      </c>
      <c r="BWT56" s="487" t="s">
        <v>297</v>
      </c>
      <c r="BWU56" s="487" t="s">
        <v>297</v>
      </c>
      <c r="BWV56" s="487" t="s">
        <v>297</v>
      </c>
      <c r="BWW56" s="487" t="s">
        <v>297</v>
      </c>
      <c r="BWX56" s="487" t="s">
        <v>297</v>
      </c>
      <c r="BWY56" s="487" t="s">
        <v>297</v>
      </c>
      <c r="BWZ56" s="487" t="s">
        <v>297</v>
      </c>
      <c r="BXA56" s="487" t="s">
        <v>297</v>
      </c>
      <c r="BXB56" s="487" t="s">
        <v>297</v>
      </c>
      <c r="BXC56" s="487" t="s">
        <v>297</v>
      </c>
      <c r="BXD56" s="487" t="s">
        <v>297</v>
      </c>
      <c r="BXE56" s="487" t="s">
        <v>297</v>
      </c>
      <c r="BXF56" s="487" t="s">
        <v>297</v>
      </c>
      <c r="BXG56" s="487" t="s">
        <v>297</v>
      </c>
      <c r="BXH56" s="487" t="s">
        <v>297</v>
      </c>
      <c r="BXI56" s="487" t="s">
        <v>297</v>
      </c>
      <c r="BXJ56" s="487" t="s">
        <v>297</v>
      </c>
      <c r="BXK56" s="487" t="s">
        <v>297</v>
      </c>
      <c r="BXL56" s="487" t="s">
        <v>297</v>
      </c>
      <c r="BXM56" s="487" t="s">
        <v>297</v>
      </c>
      <c r="BXN56" s="487" t="s">
        <v>297</v>
      </c>
      <c r="BXO56" s="487" t="s">
        <v>297</v>
      </c>
      <c r="BXP56" s="487" t="s">
        <v>297</v>
      </c>
      <c r="BXQ56" s="487" t="s">
        <v>297</v>
      </c>
      <c r="BXR56" s="487" t="s">
        <v>297</v>
      </c>
      <c r="BXS56" s="487" t="s">
        <v>297</v>
      </c>
      <c r="BXT56" s="487" t="s">
        <v>297</v>
      </c>
      <c r="BXU56" s="487" t="s">
        <v>297</v>
      </c>
      <c r="BXV56" s="487" t="s">
        <v>297</v>
      </c>
      <c r="BXW56" s="487" t="s">
        <v>297</v>
      </c>
      <c r="BXX56" s="487" t="s">
        <v>297</v>
      </c>
      <c r="BXY56" s="487" t="s">
        <v>297</v>
      </c>
      <c r="BXZ56" s="487" t="s">
        <v>297</v>
      </c>
      <c r="BYA56" s="487" t="s">
        <v>297</v>
      </c>
      <c r="BYB56" s="487" t="s">
        <v>297</v>
      </c>
      <c r="BYC56" s="487" t="s">
        <v>297</v>
      </c>
      <c r="BYD56" s="487" t="s">
        <v>297</v>
      </c>
      <c r="BYE56" s="487" t="s">
        <v>297</v>
      </c>
      <c r="BYF56" s="487" t="s">
        <v>297</v>
      </c>
      <c r="BYG56" s="487" t="s">
        <v>297</v>
      </c>
      <c r="BYH56" s="487" t="s">
        <v>297</v>
      </c>
      <c r="BYI56" s="487" t="s">
        <v>297</v>
      </c>
      <c r="BYJ56" s="487" t="s">
        <v>297</v>
      </c>
      <c r="BYK56" s="487" t="s">
        <v>297</v>
      </c>
      <c r="BYL56" s="487" t="s">
        <v>297</v>
      </c>
      <c r="BYM56" s="487" t="s">
        <v>297</v>
      </c>
      <c r="BYN56" s="487" t="s">
        <v>297</v>
      </c>
      <c r="BYO56" s="487" t="s">
        <v>297</v>
      </c>
      <c r="BYP56" s="487" t="s">
        <v>297</v>
      </c>
      <c r="BYQ56" s="487" t="s">
        <v>297</v>
      </c>
      <c r="BYR56" s="487" t="s">
        <v>297</v>
      </c>
      <c r="BYS56" s="487" t="s">
        <v>297</v>
      </c>
      <c r="BYT56" s="487" t="s">
        <v>297</v>
      </c>
      <c r="BYU56" s="487" t="s">
        <v>297</v>
      </c>
      <c r="BYV56" s="487" t="s">
        <v>297</v>
      </c>
      <c r="BYW56" s="487" t="s">
        <v>297</v>
      </c>
      <c r="BYX56" s="487" t="s">
        <v>297</v>
      </c>
      <c r="BYY56" s="487" t="s">
        <v>297</v>
      </c>
      <c r="BYZ56" s="487" t="s">
        <v>297</v>
      </c>
      <c r="BZA56" s="487" t="s">
        <v>297</v>
      </c>
      <c r="BZB56" s="487" t="s">
        <v>297</v>
      </c>
      <c r="BZC56" s="487" t="s">
        <v>297</v>
      </c>
      <c r="BZD56" s="487" t="s">
        <v>297</v>
      </c>
      <c r="BZE56" s="487" t="s">
        <v>297</v>
      </c>
      <c r="BZF56" s="487" t="s">
        <v>297</v>
      </c>
      <c r="BZG56" s="487" t="s">
        <v>297</v>
      </c>
      <c r="BZH56" s="487" t="s">
        <v>297</v>
      </c>
      <c r="BZI56" s="487" t="s">
        <v>297</v>
      </c>
      <c r="BZJ56" s="487" t="s">
        <v>297</v>
      </c>
      <c r="BZK56" s="487" t="s">
        <v>297</v>
      </c>
      <c r="BZL56" s="487" t="s">
        <v>297</v>
      </c>
      <c r="BZM56" s="487" t="s">
        <v>297</v>
      </c>
      <c r="BZN56" s="487" t="s">
        <v>297</v>
      </c>
      <c r="BZO56" s="487" t="s">
        <v>297</v>
      </c>
      <c r="BZP56" s="487" t="s">
        <v>297</v>
      </c>
      <c r="BZQ56" s="487" t="s">
        <v>297</v>
      </c>
      <c r="BZR56" s="487" t="s">
        <v>297</v>
      </c>
      <c r="BZS56" s="487" t="s">
        <v>297</v>
      </c>
      <c r="BZT56" s="487" t="s">
        <v>297</v>
      </c>
      <c r="BZU56" s="487" t="s">
        <v>297</v>
      </c>
      <c r="BZV56" s="487" t="s">
        <v>297</v>
      </c>
      <c r="BZW56" s="487" t="s">
        <v>297</v>
      </c>
      <c r="BZX56" s="487" t="s">
        <v>297</v>
      </c>
      <c r="BZY56" s="487" t="s">
        <v>297</v>
      </c>
      <c r="BZZ56" s="487" t="s">
        <v>297</v>
      </c>
      <c r="CAA56" s="487" t="s">
        <v>297</v>
      </c>
      <c r="CAB56" s="487" t="s">
        <v>297</v>
      </c>
      <c r="CAC56" s="487" t="s">
        <v>297</v>
      </c>
      <c r="CAD56" s="487" t="s">
        <v>297</v>
      </c>
      <c r="CAE56" s="487" t="s">
        <v>297</v>
      </c>
      <c r="CAF56" s="487" t="s">
        <v>297</v>
      </c>
      <c r="CAG56" s="487" t="s">
        <v>297</v>
      </c>
      <c r="CAH56" s="487" t="s">
        <v>297</v>
      </c>
      <c r="CAI56" s="487" t="s">
        <v>297</v>
      </c>
      <c r="CAJ56" s="487" t="s">
        <v>297</v>
      </c>
      <c r="CAK56" s="487" t="s">
        <v>297</v>
      </c>
      <c r="CAL56" s="487" t="s">
        <v>297</v>
      </c>
      <c r="CAM56" s="487" t="s">
        <v>297</v>
      </c>
      <c r="CAN56" s="487" t="s">
        <v>297</v>
      </c>
      <c r="CAO56" s="487" t="s">
        <v>297</v>
      </c>
      <c r="CAP56" s="487" t="s">
        <v>297</v>
      </c>
      <c r="CAQ56" s="487" t="s">
        <v>297</v>
      </c>
      <c r="CAR56" s="487" t="s">
        <v>297</v>
      </c>
      <c r="CAS56" s="487" t="s">
        <v>297</v>
      </c>
      <c r="CAT56" s="487" t="s">
        <v>297</v>
      </c>
      <c r="CAU56" s="487" t="s">
        <v>297</v>
      </c>
      <c r="CAV56" s="487" t="s">
        <v>297</v>
      </c>
      <c r="CAW56" s="487" t="s">
        <v>297</v>
      </c>
      <c r="CAX56" s="487" t="s">
        <v>297</v>
      </c>
      <c r="CAY56" s="487" t="s">
        <v>297</v>
      </c>
      <c r="CAZ56" s="487" t="s">
        <v>297</v>
      </c>
      <c r="CBA56" s="487" t="s">
        <v>297</v>
      </c>
      <c r="CBB56" s="487" t="s">
        <v>297</v>
      </c>
      <c r="CBC56" s="487" t="s">
        <v>297</v>
      </c>
      <c r="CBD56" s="487" t="s">
        <v>297</v>
      </c>
      <c r="CBE56" s="487" t="s">
        <v>297</v>
      </c>
      <c r="CBF56" s="487" t="s">
        <v>297</v>
      </c>
      <c r="CBG56" s="487" t="s">
        <v>297</v>
      </c>
      <c r="CBH56" s="487" t="s">
        <v>297</v>
      </c>
      <c r="CBI56" s="487" t="s">
        <v>297</v>
      </c>
      <c r="CBJ56" s="487" t="s">
        <v>297</v>
      </c>
      <c r="CBK56" s="487" t="s">
        <v>297</v>
      </c>
      <c r="CBL56" s="487" t="s">
        <v>297</v>
      </c>
      <c r="CBM56" s="487" t="s">
        <v>297</v>
      </c>
      <c r="CBN56" s="487" t="s">
        <v>297</v>
      </c>
      <c r="CBO56" s="487" t="s">
        <v>297</v>
      </c>
      <c r="CBP56" s="487" t="s">
        <v>297</v>
      </c>
      <c r="CBQ56" s="487" t="s">
        <v>297</v>
      </c>
      <c r="CBR56" s="487" t="s">
        <v>297</v>
      </c>
      <c r="CBS56" s="487" t="s">
        <v>297</v>
      </c>
      <c r="CBT56" s="487" t="s">
        <v>297</v>
      </c>
      <c r="CBU56" s="487" t="s">
        <v>297</v>
      </c>
      <c r="CBV56" s="487" t="s">
        <v>297</v>
      </c>
      <c r="CBW56" s="487" t="s">
        <v>297</v>
      </c>
      <c r="CBX56" s="487" t="s">
        <v>297</v>
      </c>
      <c r="CBY56" s="487" t="s">
        <v>297</v>
      </c>
      <c r="CBZ56" s="487" t="s">
        <v>297</v>
      </c>
      <c r="CCA56" s="487" t="s">
        <v>297</v>
      </c>
      <c r="CCB56" s="487" t="s">
        <v>297</v>
      </c>
      <c r="CCC56" s="487" t="s">
        <v>297</v>
      </c>
      <c r="CCD56" s="487" t="s">
        <v>297</v>
      </c>
      <c r="CCE56" s="487" t="s">
        <v>298</v>
      </c>
      <c r="CCF56" s="487" t="s">
        <v>298</v>
      </c>
      <c r="CCG56" s="487" t="s">
        <v>298</v>
      </c>
      <c r="CCH56" s="487" t="s">
        <v>298</v>
      </c>
      <c r="CCI56" s="487" t="s">
        <v>298</v>
      </c>
      <c r="CCJ56" s="487" t="s">
        <v>298</v>
      </c>
      <c r="CCK56" s="487" t="s">
        <v>298</v>
      </c>
      <c r="CCL56" s="487" t="s">
        <v>298</v>
      </c>
      <c r="CCM56" s="487" t="s">
        <v>298</v>
      </c>
      <c r="CCN56" s="487" t="s">
        <v>298</v>
      </c>
      <c r="CCO56" s="487" t="s">
        <v>298</v>
      </c>
      <c r="CCP56" s="487" t="s">
        <v>298</v>
      </c>
      <c r="CCQ56" s="487" t="s">
        <v>298</v>
      </c>
      <c r="CCR56" s="487" t="s">
        <v>298</v>
      </c>
      <c r="CCS56" s="487" t="s">
        <v>298</v>
      </c>
      <c r="CCT56" s="487" t="s">
        <v>298</v>
      </c>
      <c r="CCU56" s="487" t="s">
        <v>298</v>
      </c>
      <c r="CCV56" s="487" t="s">
        <v>298</v>
      </c>
      <c r="CCW56" s="487" t="s">
        <v>298</v>
      </c>
      <c r="CCX56" s="487" t="s">
        <v>298</v>
      </c>
      <c r="CCY56" s="487" t="s">
        <v>298</v>
      </c>
      <c r="CCZ56" s="487" t="s">
        <v>298</v>
      </c>
      <c r="CDA56" s="487" t="s">
        <v>298</v>
      </c>
      <c r="CDB56" s="487" t="s">
        <v>298</v>
      </c>
      <c r="CDC56" s="487" t="s">
        <v>298</v>
      </c>
      <c r="CDD56" s="487" t="s">
        <v>298</v>
      </c>
      <c r="CDE56" s="487" t="s">
        <v>298</v>
      </c>
      <c r="CDF56" s="487" t="s">
        <v>298</v>
      </c>
      <c r="CDG56" s="487" t="s">
        <v>298</v>
      </c>
      <c r="CDH56" s="487" t="s">
        <v>298</v>
      </c>
      <c r="CDI56" s="487" t="s">
        <v>298</v>
      </c>
      <c r="CDJ56" s="487" t="s">
        <v>298</v>
      </c>
      <c r="CDK56" s="487" t="s">
        <v>298</v>
      </c>
      <c r="CDL56" s="487" t="s">
        <v>298</v>
      </c>
      <c r="CDM56" s="487" t="s">
        <v>298</v>
      </c>
      <c r="CDN56" s="487" t="s">
        <v>298</v>
      </c>
      <c r="CDO56" s="487" t="s">
        <v>298</v>
      </c>
      <c r="CDP56" s="487" t="s">
        <v>298</v>
      </c>
      <c r="CDQ56" s="487" t="s">
        <v>298</v>
      </c>
      <c r="CDR56" s="487" t="s">
        <v>298</v>
      </c>
      <c r="CDS56" s="487" t="s">
        <v>298</v>
      </c>
      <c r="CDT56" s="487" t="s">
        <v>298</v>
      </c>
      <c r="CDU56" s="487" t="s">
        <v>298</v>
      </c>
      <c r="CDV56" s="487" t="s">
        <v>298</v>
      </c>
      <c r="CDW56" s="487" t="s">
        <v>298</v>
      </c>
      <c r="CDX56" s="487" t="s">
        <v>298</v>
      </c>
      <c r="CDY56" s="487" t="s">
        <v>298</v>
      </c>
      <c r="CDZ56" s="487" t="s">
        <v>298</v>
      </c>
      <c r="CEA56" s="487" t="s">
        <v>298</v>
      </c>
      <c r="CEB56" s="487" t="s">
        <v>298</v>
      </c>
      <c r="CEC56" s="487" t="s">
        <v>298</v>
      </c>
      <c r="CED56" s="487" t="s">
        <v>298</v>
      </c>
      <c r="CEE56" s="487" t="s">
        <v>298</v>
      </c>
      <c r="CEF56" s="487" t="s">
        <v>298</v>
      </c>
      <c r="CEG56" s="487" t="s">
        <v>298</v>
      </c>
      <c r="CEH56" s="487" t="s">
        <v>298</v>
      </c>
      <c r="CEI56" s="487" t="s">
        <v>298</v>
      </c>
      <c r="CEJ56" s="487" t="s">
        <v>298</v>
      </c>
      <c r="CEK56" s="487" t="s">
        <v>298</v>
      </c>
      <c r="CEL56" s="487" t="s">
        <v>298</v>
      </c>
      <c r="CEM56" s="487" t="s">
        <v>298</v>
      </c>
      <c r="CEN56" s="487" t="s">
        <v>298</v>
      </c>
      <c r="CEO56" s="487" t="s">
        <v>298</v>
      </c>
      <c r="CEP56" s="487" t="s">
        <v>298</v>
      </c>
      <c r="CEQ56" s="487" t="s">
        <v>298</v>
      </c>
      <c r="CER56" s="487" t="s">
        <v>298</v>
      </c>
      <c r="CES56" s="487" t="s">
        <v>298</v>
      </c>
      <c r="CET56" s="487" t="s">
        <v>298</v>
      </c>
      <c r="CEU56" s="487" t="s">
        <v>298</v>
      </c>
      <c r="CEV56" s="487" t="s">
        <v>298</v>
      </c>
      <c r="CEW56" s="487" t="s">
        <v>298</v>
      </c>
      <c r="CEX56" s="487" t="s">
        <v>298</v>
      </c>
      <c r="CEY56" s="487" t="s">
        <v>298</v>
      </c>
      <c r="CEZ56" s="487" t="s">
        <v>298</v>
      </c>
      <c r="CFA56" s="487" t="s">
        <v>298</v>
      </c>
      <c r="CFB56" s="487" t="s">
        <v>298</v>
      </c>
      <c r="CFC56" s="487" t="s">
        <v>298</v>
      </c>
      <c r="CFD56" s="487" t="s">
        <v>298</v>
      </c>
      <c r="CFE56" s="487" t="s">
        <v>298</v>
      </c>
      <c r="CFF56" s="487" t="s">
        <v>298</v>
      </c>
      <c r="CFG56" s="487" t="s">
        <v>298</v>
      </c>
      <c r="CFH56" s="487" t="s">
        <v>298</v>
      </c>
      <c r="CFI56" s="487" t="s">
        <v>298</v>
      </c>
      <c r="CFJ56" s="487" t="s">
        <v>298</v>
      </c>
      <c r="CFK56" s="487" t="s">
        <v>298</v>
      </c>
      <c r="CFL56" s="487" t="s">
        <v>298</v>
      </c>
      <c r="CFM56" s="487" t="s">
        <v>298</v>
      </c>
      <c r="CFN56" s="487" t="s">
        <v>298</v>
      </c>
      <c r="CFO56" s="487" t="s">
        <v>298</v>
      </c>
      <c r="CFP56" s="487" t="s">
        <v>298</v>
      </c>
      <c r="CFQ56" s="487" t="s">
        <v>298</v>
      </c>
      <c r="CFR56" s="487" t="s">
        <v>298</v>
      </c>
      <c r="CFS56" s="487" t="s">
        <v>298</v>
      </c>
      <c r="CFT56" s="487" t="s">
        <v>298</v>
      </c>
      <c r="CFU56" s="487" t="s">
        <v>298</v>
      </c>
      <c r="CFV56" s="487" t="s">
        <v>298</v>
      </c>
      <c r="CFW56" s="487" t="s">
        <v>298</v>
      </c>
      <c r="CFX56" s="487" t="s">
        <v>298</v>
      </c>
      <c r="CFY56" s="487" t="s">
        <v>298</v>
      </c>
      <c r="CFZ56" s="487" t="s">
        <v>298</v>
      </c>
      <c r="CGA56" s="487" t="s">
        <v>298</v>
      </c>
      <c r="CGB56" s="487" t="s">
        <v>298</v>
      </c>
      <c r="CGC56" s="487" t="s">
        <v>298</v>
      </c>
      <c r="CGD56" s="487" t="s">
        <v>298</v>
      </c>
      <c r="CGE56" s="487" t="s">
        <v>298</v>
      </c>
      <c r="CGF56" s="487" t="s">
        <v>298</v>
      </c>
      <c r="CGG56" s="487" t="s">
        <v>298</v>
      </c>
      <c r="CGH56" s="487" t="s">
        <v>298</v>
      </c>
      <c r="CGI56" s="487" t="s">
        <v>298</v>
      </c>
      <c r="CGJ56" s="487" t="s">
        <v>298</v>
      </c>
      <c r="CGK56" s="487" t="s">
        <v>298</v>
      </c>
      <c r="CGL56" s="487" t="s">
        <v>298</v>
      </c>
      <c r="CGM56" s="487" t="s">
        <v>298</v>
      </c>
      <c r="CGN56" s="487" t="s">
        <v>298</v>
      </c>
      <c r="CGO56" s="487" t="s">
        <v>298</v>
      </c>
      <c r="CGP56" s="487" t="s">
        <v>298</v>
      </c>
      <c r="CGQ56" s="487" t="s">
        <v>298</v>
      </c>
      <c r="CGR56" s="487" t="s">
        <v>298</v>
      </c>
      <c r="CGS56" s="487" t="s">
        <v>298</v>
      </c>
      <c r="CGT56" s="487" t="s">
        <v>298</v>
      </c>
      <c r="CGU56" s="487" t="s">
        <v>298</v>
      </c>
      <c r="CGV56" s="487" t="s">
        <v>298</v>
      </c>
      <c r="CGW56" s="487" t="s">
        <v>298</v>
      </c>
      <c r="CGX56" s="487" t="s">
        <v>298</v>
      </c>
      <c r="CGY56" s="487" t="s">
        <v>298</v>
      </c>
      <c r="CGZ56" s="487" t="s">
        <v>298</v>
      </c>
      <c r="CHA56" s="487" t="s">
        <v>298</v>
      </c>
      <c r="CHB56" s="487" t="s">
        <v>298</v>
      </c>
      <c r="CHC56" s="487" t="s">
        <v>298</v>
      </c>
      <c r="CHD56" s="487" t="s">
        <v>298</v>
      </c>
      <c r="CHE56" s="487" t="s">
        <v>298</v>
      </c>
      <c r="CHF56" s="487" t="s">
        <v>298</v>
      </c>
      <c r="CHG56" s="487" t="s">
        <v>298</v>
      </c>
      <c r="CHH56" s="487" t="s">
        <v>298</v>
      </c>
      <c r="CHI56" s="487" t="s">
        <v>298</v>
      </c>
      <c r="CHJ56" s="487" t="s">
        <v>298</v>
      </c>
      <c r="CHK56" s="487" t="s">
        <v>298</v>
      </c>
      <c r="CHL56" s="487" t="s">
        <v>298</v>
      </c>
      <c r="CHM56" s="487" t="s">
        <v>298</v>
      </c>
      <c r="CHN56" s="487" t="s">
        <v>298</v>
      </c>
      <c r="CHO56" s="487" t="s">
        <v>298</v>
      </c>
      <c r="CHP56" s="487" t="s">
        <v>298</v>
      </c>
      <c r="CHQ56" s="487" t="s">
        <v>298</v>
      </c>
      <c r="CHR56" s="487" t="s">
        <v>298</v>
      </c>
      <c r="CHS56" s="212" t="s">
        <v>283</v>
      </c>
      <c r="CHT56" s="212" t="s">
        <v>283</v>
      </c>
      <c r="CHU56" s="212" t="s">
        <v>283</v>
      </c>
      <c r="CHV56" s="212" t="s">
        <v>283</v>
      </c>
      <c r="CHW56" s="212" t="s">
        <v>283</v>
      </c>
      <c r="CHX56" s="212" t="s">
        <v>283</v>
      </c>
      <c r="CHY56" s="212" t="s">
        <v>283</v>
      </c>
      <c r="CHZ56" s="212" t="s">
        <v>283</v>
      </c>
      <c r="CIA56" s="212" t="s">
        <v>283</v>
      </c>
      <c r="CIB56" s="212" t="s">
        <v>283</v>
      </c>
      <c r="CIC56" s="212" t="s">
        <v>283</v>
      </c>
      <c r="CID56" s="212" t="s">
        <v>283</v>
      </c>
      <c r="CIE56" s="212" t="s">
        <v>283</v>
      </c>
      <c r="CIF56" s="212" t="s">
        <v>283</v>
      </c>
      <c r="CIG56" s="212" t="s">
        <v>283</v>
      </c>
      <c r="CIH56" s="212" t="s">
        <v>283</v>
      </c>
      <c r="CII56" s="212" t="s">
        <v>283</v>
      </c>
      <c r="CIJ56" s="212" t="s">
        <v>283</v>
      </c>
      <c r="CIK56" s="212" t="s">
        <v>283</v>
      </c>
      <c r="CIL56" s="212" t="s">
        <v>283</v>
      </c>
      <c r="CIM56" s="212" t="s">
        <v>283</v>
      </c>
      <c r="CIN56" s="212" t="s">
        <v>283</v>
      </c>
      <c r="CIO56" s="212" t="s">
        <v>283</v>
      </c>
      <c r="CIP56" s="212" t="s">
        <v>283</v>
      </c>
      <c r="CIQ56" s="212" t="s">
        <v>291</v>
      </c>
      <c r="CIR56" s="212" t="s">
        <v>291</v>
      </c>
      <c r="CIS56" s="212" t="s">
        <v>291</v>
      </c>
      <c r="CIT56" s="212" t="s">
        <v>291</v>
      </c>
      <c r="CIU56" s="212" t="s">
        <v>291</v>
      </c>
      <c r="CIV56" s="212" t="s">
        <v>291</v>
      </c>
      <c r="CIW56" s="212" t="s">
        <v>291</v>
      </c>
      <c r="CIX56" s="212" t="s">
        <v>291</v>
      </c>
      <c r="CIY56" s="212" t="s">
        <v>291</v>
      </c>
      <c r="CIZ56" s="212" t="s">
        <v>291</v>
      </c>
      <c r="CJA56" s="212" t="s">
        <v>291</v>
      </c>
      <c r="CJB56" s="212" t="s">
        <v>291</v>
      </c>
      <c r="CJC56" s="212" t="s">
        <v>291</v>
      </c>
      <c r="CJD56" s="212" t="s">
        <v>291</v>
      </c>
      <c r="CJE56" s="212" t="s">
        <v>291</v>
      </c>
      <c r="CJF56" s="212" t="s">
        <v>291</v>
      </c>
      <c r="CJG56" s="212" t="s">
        <v>291</v>
      </c>
      <c r="CJH56" s="212" t="s">
        <v>291</v>
      </c>
      <c r="CJI56" s="212" t="s">
        <v>291</v>
      </c>
      <c r="CJJ56" s="212" t="s">
        <v>291</v>
      </c>
      <c r="CJK56" s="212" t="s">
        <v>291</v>
      </c>
      <c r="CJL56" s="212" t="s">
        <v>291</v>
      </c>
      <c r="CJM56" s="212" t="s">
        <v>291</v>
      </c>
      <c r="CJN56" s="212" t="s">
        <v>291</v>
      </c>
      <c r="CJO56" s="212" t="s">
        <v>295</v>
      </c>
      <c r="CJP56" s="212" t="s">
        <v>295</v>
      </c>
      <c r="CJQ56" s="212" t="s">
        <v>295</v>
      </c>
      <c r="CJR56" s="212" t="s">
        <v>295</v>
      </c>
      <c r="CJS56" s="212" t="s">
        <v>295</v>
      </c>
      <c r="CJT56" s="212" t="s">
        <v>295</v>
      </c>
      <c r="CJU56" s="212" t="s">
        <v>295</v>
      </c>
      <c r="CJV56" s="212" t="s">
        <v>295</v>
      </c>
      <c r="CJW56" s="212" t="s">
        <v>295</v>
      </c>
      <c r="CJX56" s="212" t="s">
        <v>295</v>
      </c>
      <c r="CJY56" s="212" t="s">
        <v>295</v>
      </c>
      <c r="CJZ56" s="212" t="s">
        <v>295</v>
      </c>
      <c r="CKA56" s="212" t="s">
        <v>295</v>
      </c>
      <c r="CKB56" s="212" t="s">
        <v>295</v>
      </c>
      <c r="CKC56" s="212" t="s">
        <v>295</v>
      </c>
      <c r="CKD56" s="212" t="s">
        <v>295</v>
      </c>
      <c r="CKE56" s="212" t="s">
        <v>295</v>
      </c>
      <c r="CKF56" s="212" t="s">
        <v>295</v>
      </c>
      <c r="CKG56" s="212" t="s">
        <v>295</v>
      </c>
      <c r="CKH56" s="212" t="s">
        <v>295</v>
      </c>
      <c r="CKI56" s="212" t="s">
        <v>295</v>
      </c>
      <c r="CKJ56" s="212" t="s">
        <v>295</v>
      </c>
      <c r="CKK56" s="212" t="s">
        <v>295</v>
      </c>
      <c r="CKL56" s="212" t="s">
        <v>295</v>
      </c>
      <c r="CKM56" s="212" t="s">
        <v>297</v>
      </c>
      <c r="CKN56" s="212" t="s">
        <v>297</v>
      </c>
      <c r="CKO56" s="212" t="s">
        <v>297</v>
      </c>
      <c r="CKP56" s="212" t="s">
        <v>297</v>
      </c>
      <c r="CKQ56" s="212" t="s">
        <v>297</v>
      </c>
      <c r="CKR56" s="212" t="s">
        <v>297</v>
      </c>
      <c r="CKS56" s="212" t="s">
        <v>297</v>
      </c>
      <c r="CKT56" s="212" t="s">
        <v>297</v>
      </c>
      <c r="CKU56" s="212" t="s">
        <v>297</v>
      </c>
      <c r="CKV56" s="212" t="s">
        <v>297</v>
      </c>
      <c r="CKW56" s="212" t="s">
        <v>297</v>
      </c>
      <c r="CKX56" s="212" t="s">
        <v>297</v>
      </c>
      <c r="CKY56" s="212" t="s">
        <v>297</v>
      </c>
      <c r="CKZ56" s="212" t="s">
        <v>297</v>
      </c>
      <c r="CLA56" s="212" t="s">
        <v>297</v>
      </c>
      <c r="CLB56" s="212" t="s">
        <v>297</v>
      </c>
      <c r="CLC56" s="212" t="s">
        <v>297</v>
      </c>
      <c r="CLD56" s="212" t="s">
        <v>297</v>
      </c>
      <c r="CLE56" s="212" t="s">
        <v>297</v>
      </c>
      <c r="CLF56" s="212" t="s">
        <v>297</v>
      </c>
      <c r="CLG56" s="212" t="s">
        <v>297</v>
      </c>
      <c r="CLH56" s="212" t="s">
        <v>297</v>
      </c>
      <c r="CLI56" s="212" t="s">
        <v>297</v>
      </c>
      <c r="CLJ56" s="212" t="s">
        <v>297</v>
      </c>
      <c r="CLK56" s="212" t="s">
        <v>298</v>
      </c>
      <c r="CLL56" s="212" t="s">
        <v>298</v>
      </c>
      <c r="CLM56" s="212" t="s">
        <v>298</v>
      </c>
      <c r="CLN56" s="212" t="s">
        <v>298</v>
      </c>
      <c r="CLO56" s="212" t="s">
        <v>298</v>
      </c>
      <c r="CLP56" s="212" t="s">
        <v>298</v>
      </c>
      <c r="CLQ56" s="212" t="s">
        <v>298</v>
      </c>
      <c r="CLR56" s="212" t="s">
        <v>298</v>
      </c>
      <c r="CLS56" s="212" t="s">
        <v>298</v>
      </c>
      <c r="CLT56" s="212" t="s">
        <v>298</v>
      </c>
      <c r="CLU56" s="212" t="s">
        <v>298</v>
      </c>
      <c r="CLV56" s="212" t="s">
        <v>298</v>
      </c>
      <c r="CLW56" s="212" t="s">
        <v>298</v>
      </c>
      <c r="CLX56" s="212" t="s">
        <v>298</v>
      </c>
      <c r="CLY56" s="212" t="s">
        <v>298</v>
      </c>
      <c r="CLZ56" s="212" t="s">
        <v>298</v>
      </c>
      <c r="CMA56" s="212" t="s">
        <v>298</v>
      </c>
      <c r="CMB56" s="212" t="s">
        <v>298</v>
      </c>
      <c r="CMC56" s="212" t="s">
        <v>298</v>
      </c>
      <c r="CMD56" s="212" t="s">
        <v>298</v>
      </c>
      <c r="CME56" s="212" t="s">
        <v>298</v>
      </c>
      <c r="CMF56" s="212" t="s">
        <v>298</v>
      </c>
      <c r="CMG56" s="212" t="s">
        <v>298</v>
      </c>
      <c r="CMH56" s="212" t="s">
        <v>298</v>
      </c>
    </row>
    <row r="57" spans="1:2374 10958:10958" x14ac:dyDescent="0.25">
      <c r="A57" s="210" t="str">
        <f ca="1">IF(SUM($AK$6:$AK$9)=12,R8,"3A")</f>
        <v>Gales</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4</v>
      </c>
      <c r="M57" s="395">
        <f ca="1">IF(SUM($AK$77:$AK$82)=18,VLOOKUP($F57,$AI$57:$AR$62,8,FALSE),"3A")</f>
        <v>3</v>
      </c>
      <c r="N57" s="396">
        <f ca="1">IF(SUM($AK$77:$AK$82)=18,VLOOKUP($F57,$AI$57:$AR$62,9,FALSE),"3A")</f>
        <v>1</v>
      </c>
      <c r="O57" s="96">
        <f t="shared" ref="O57:O61" ca="1" si="72">IF(SUM($AK$57:$AK$62)=18,MIN(ABS(BY56-BY57),ABS(BY57-BY58)),100)</f>
        <v>10499.81005859375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555500012099.78003</v>
      </c>
      <c r="AG57" s="487">
        <f t="shared" ref="AG57:AG62" ca="1" si="75">RANK(AU57,$AU$57:$AU$62)</f>
        <v>2</v>
      </c>
      <c r="AH57" s="487">
        <f t="shared" ref="AH57:AH62" ca="1" si="76">RANK(AR57,$AR$57:$AR$62)</f>
        <v>2</v>
      </c>
      <c r="AI57" s="212" t="str">
        <f ca="1">IF($AH$76=72,VLOOKUP(3,$AG$6:$AI$9,3,0),"3A")</f>
        <v>Gales</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3</v>
      </c>
      <c r="AP57" s="212">
        <f ca="1">IF($AH$76=72,VLOOKUP(3,$AG$6:$AR$9,10,0),0)</f>
        <v>3</v>
      </c>
      <c r="AQ57" s="212">
        <f ca="1">IF($AH$76=72,VLOOKUP(3,$AG$6:$AR$9,11,0),0)</f>
        <v>0</v>
      </c>
      <c r="AR57" s="487">
        <f ca="1">IF(AK57=0,1,AJ57*$AW$4+AQ57*$AW$11+AO57*$AW$12+AL57*$AW$13-($AW$14*VLOOKUP(AI57,Tabla3[[NombreEquipo]:[Rank]],3,FALSE)/100))</f>
        <v>555500001599.96997</v>
      </c>
      <c r="AS57" s="487">
        <f t="shared" ref="AS57:AS62" ca="1" si="77">AH57</f>
        <v>2</v>
      </c>
      <c r="AT57" s="487"/>
      <c r="AU57" s="487">
        <f t="shared" ref="AU57:AU62" ca="1" si="78">IFERROR(AR57-VLOOKUP(AI57,$P$57:$Q$62,2,0),AR57)</f>
        <v>555500001599.96997</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2</v>
      </c>
      <c r="BV57" s="212" t="str">
        <f t="shared" ref="BV57:BV62" ca="1" si="79">A57</f>
        <v>Gales</v>
      </c>
      <c r="BW57" s="487">
        <f ca="1">IF(SUM($AK$6:$AK$9)=12,AJ57*$AW$4+AQ57*$AW$11+AO57*$AW$12+AL57*$AW$13-($AW$14*1/100),"3A")</f>
        <v>555500001599.98999</v>
      </c>
      <c r="BX57" s="212" t="str">
        <f t="shared" ref="BX57:BX62" ca="1" si="80">VLOOKUP(E57,$AH$57:$AI$62,2,0)</f>
        <v>Portugal</v>
      </c>
      <c r="BY57" s="212">
        <f t="shared" ref="BY57:BY62" ca="1" si="81">VLOOKUP($BX57,$AI$57:$AR$62,10,FALSE)</f>
        <v>555500012099.78003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10499.81005859375</v>
      </c>
      <c r="CE57" s="212">
        <f t="shared" ref="CE57:CE62" ca="1" si="85">VLOOKUP($CB57,$AI$57:$AR$62,9,FALSE)</f>
        <v>1</v>
      </c>
      <c r="CF57" s="212">
        <f t="shared" ref="CF57:CF62" ca="1" si="86">VLOOKUP($CB57,$AI$57:$AR$62,7,FALSE)</f>
        <v>4</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Dinamarca</v>
      </c>
      <c r="B58" s="210"/>
      <c r="C58" s="210"/>
      <c r="D58" s="213"/>
      <c r="E58" s="385">
        <v>2</v>
      </c>
      <c r="F58" s="263" t="str">
        <f ca="1">IF(SUM($AK$77:$AK$82)=18,VLOOKUP(E58,$AG$57:$AI$62,3,0),"3B")</f>
        <v>Gales</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3</v>
      </c>
      <c r="N58" s="386">
        <f ca="1">IF(SUM($AK$77:$AK$82)=18,VLOOKUP($F58,$AI$57:$AR$62,9,FALSE),"3B")</f>
        <v>0</v>
      </c>
      <c r="O58" s="96">
        <f t="shared" ca="1" si="72"/>
        <v>10499.81005859375</v>
      </c>
      <c r="P58" s="123" t="str">
        <f t="shared" ca="1" si="73"/>
        <v/>
      </c>
      <c r="Q58" s="262"/>
      <c r="R58" s="93"/>
      <c r="S58" s="100"/>
      <c r="T58" s="100"/>
      <c r="U58" s="100"/>
      <c r="V58" s="100"/>
      <c r="W58" s="100"/>
      <c r="X58" s="100"/>
      <c r="Y58" s="100"/>
      <c r="Z58" s="100"/>
      <c r="AA58" s="100"/>
      <c r="AB58" s="100"/>
      <c r="AC58" s="100"/>
      <c r="AD58" s="100"/>
      <c r="AE58" s="475"/>
      <c r="AF58" s="488">
        <f t="shared" ca="1" si="74"/>
        <v>555500001599.96997</v>
      </c>
      <c r="AG58" s="487">
        <f t="shared" ca="1" si="75"/>
        <v>4</v>
      </c>
      <c r="AH58" s="487">
        <f t="shared" ca="1" si="76"/>
        <v>4</v>
      </c>
      <c r="AI58" s="212" t="str">
        <f ca="1">IF($AH$76=72,VLOOKUP(3,$AG$14:$AI$17,3,0),"3B")</f>
        <v>Dinamarca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3</v>
      </c>
      <c r="AP58" s="212">
        <f ca="1">IF($AH$76=72,VLOOKUP(3,$AG$14:$AR$17,10,0),0)</f>
        <v>5</v>
      </c>
      <c r="AQ58" s="212">
        <f ca="1">IF($AH$76=72,VLOOKUP(3,$AG$14:$AR$17,11,0),0)</f>
        <v>-2</v>
      </c>
      <c r="AR58" s="487">
        <f ca="1">IF(AK58=0,2,AJ58*$AW$4+AQ58*$AW$11+AO58*$AW$12+AL58*$AW$13-($AW$14*VLOOKUP(AI58,Tabla3[[NombreEquipo]:[Rank]],3,FALSE)/100))</f>
        <v>416624981599.95001</v>
      </c>
      <c r="AS58" s="487">
        <f t="shared" ca="1" si="77"/>
        <v>4</v>
      </c>
      <c r="AT58" s="487"/>
      <c r="AU58" s="487">
        <f t="shared" ca="1" si="78"/>
        <v>416624981599.95001</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4</v>
      </c>
      <c r="BV58" s="212" t="str">
        <f t="shared" ca="1" si="79"/>
        <v>Dinamarca</v>
      </c>
      <c r="BW58" s="212">
        <f ca="1">IF(SUM($AK$14:$AK$17)=12,AJ58*$AW$4+AQ58*$AW$11+AO58*$AW$12+AL58*$AW$13-($AW$14*2/100),"3B")</f>
        <v>416624981599.97998</v>
      </c>
      <c r="BX58" s="212" t="str">
        <f t="shared" ca="1" si="80"/>
        <v>Gales</v>
      </c>
      <c r="BY58" s="212">
        <f t="shared" ca="1" si="81"/>
        <v>555500001599.96997</v>
      </c>
      <c r="CA58" s="212">
        <v>2</v>
      </c>
      <c r="CB58" s="212" t="str">
        <f t="shared" ca="1" si="82"/>
        <v>Gales</v>
      </c>
      <c r="CC58" s="212">
        <f t="shared" ca="1" si="83"/>
        <v>4</v>
      </c>
      <c r="CD58" s="497">
        <f t="shared" ca="1" si="84"/>
        <v>10499.81005859375</v>
      </c>
      <c r="CE58" s="212">
        <f t="shared" ca="1" si="85"/>
        <v>0</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Austria</v>
      </c>
      <c r="B59" s="210"/>
      <c r="C59" s="210"/>
      <c r="D59" s="213"/>
      <c r="E59" s="385">
        <v>3</v>
      </c>
      <c r="F59" s="263" t="str">
        <f ca="1">IF(SUM($AK$77:$AK$82)=18,VLOOKUP(E59,$AG$57:$AI$62,3,0),"3C")</f>
        <v>Suecia</v>
      </c>
      <c r="G59" s="264">
        <f ca="1">IF(SUM($AK$77:$AK$82)=18,VLOOKUP(F59,$AI$57:$AR$62,2,FALSE),"3C")</f>
        <v>3</v>
      </c>
      <c r="H59" s="264">
        <f ca="1">IF(SUM($AK$77:$AK$82)=18,VLOOKUP($F59,$AI$57:$AR$62,3,FALSE),"3C")</f>
        <v>3</v>
      </c>
      <c r="I59" s="264">
        <f ca="1">IF(SUM($AK$77:$AK$82)=18,VLOOKUP($F59,$AI$57:$AR$62,4,FALSE),"3C")</f>
        <v>1</v>
      </c>
      <c r="J59" s="264">
        <f ca="1">IF(SUM($AK$77:$AK$82)=18,VLOOKUP($F59,$AI$57:$AR$62,5,FALSE),"3C")</f>
        <v>0</v>
      </c>
      <c r="K59" s="264">
        <f ca="1">IF(SUM($AK$77:$AK$82)=18,VLOOKUP($F59,$AI$57:$AR$62,6,FALSE),"3C")</f>
        <v>2</v>
      </c>
      <c r="L59" s="264">
        <f ca="1">IF(SUM($AK$77:$AK$82)=18,VLOOKUP($F59,$AI$57:$AR$62,7,FALSE),"3C")</f>
        <v>3</v>
      </c>
      <c r="M59" s="264">
        <f ca="1">IF(SUM($AK$77:$AK$82)=18,VLOOKUP($F59,$AI$57:$AR$62,8,FALSE),"3C")</f>
        <v>4</v>
      </c>
      <c r="N59" s="386">
        <f ca="1">IF(SUM($AK$77:$AK$82)=18,VLOOKUP($F59,$AI$57:$AR$62,9,FALSE),"3C")</f>
        <v>-1</v>
      </c>
      <c r="O59" s="96">
        <f t="shared" ca="1" si="72"/>
        <v>9999.8699951171875</v>
      </c>
      <c r="P59" s="123" t="str">
        <f t="shared" ca="1" si="73"/>
        <v/>
      </c>
      <c r="Q59" s="262"/>
      <c r="R59" s="93"/>
      <c r="S59" s="100"/>
      <c r="T59" s="100"/>
      <c r="U59" s="100"/>
      <c r="V59" s="100"/>
      <c r="W59" s="100"/>
      <c r="X59" s="100"/>
      <c r="Y59" s="100"/>
      <c r="Z59" s="100"/>
      <c r="AA59" s="100"/>
      <c r="AB59" s="100"/>
      <c r="AC59" s="100"/>
      <c r="AD59" s="100"/>
      <c r="AE59" s="475"/>
      <c r="AF59" s="488">
        <f t="shared" ca="1" si="74"/>
        <v>416624991599.82001</v>
      </c>
      <c r="AG59" s="487">
        <f t="shared" ca="1" si="75"/>
        <v>6</v>
      </c>
      <c r="AH59" s="487">
        <f t="shared" ca="1" si="76"/>
        <v>6</v>
      </c>
      <c r="AI59" s="212" t="str">
        <f ca="1">IF($AH$76=72,VLOOKUP(3,$AG$22:$AI$25,3,0),"3C")</f>
        <v>Austria</v>
      </c>
      <c r="AJ59" s="212">
        <f ca="1">IF($AH$76=72,VLOOKUP(3,$AG$22:$AR$25,4,0),0)</f>
        <v>1</v>
      </c>
      <c r="AK59" s="212">
        <f ca="1">IF($AH$76=72,VLOOKUP(3,$AG$22:$AR$25,5,0),0)</f>
        <v>3</v>
      </c>
      <c r="AL59" s="212">
        <f ca="1">IF($AH$76=72,VLOOKUP(3,$AG$22:$AR$25,6,0),0)</f>
        <v>0</v>
      </c>
      <c r="AM59" s="212">
        <f ca="1">IF($AH$76=72,VLOOKUP(3,$AG$22:$AR$25,7,0),0)</f>
        <v>1</v>
      </c>
      <c r="AN59" s="212">
        <f ca="1">IF($AH$76=72,VLOOKUP(3,$AG$22:$AR$25,8,0),0)</f>
        <v>2</v>
      </c>
      <c r="AO59" s="212">
        <f ca="1">IF($AH$76=72,VLOOKUP(3,$AG$22:$AR$25,9,0),0)</f>
        <v>1</v>
      </c>
      <c r="AP59" s="212">
        <f ca="1">IF($AH$76=72,VLOOKUP(3,$AG$22:$AR$25,10,0),0)</f>
        <v>3</v>
      </c>
      <c r="AQ59" s="212">
        <f ca="1">IF($AH$76=72,VLOOKUP(3,$AG$22:$AR$25,11,0),0)</f>
        <v>-2</v>
      </c>
      <c r="AR59" s="487">
        <f ca="1">IF(AK59=0,3,AJ59*$AW$4+AQ59*$AW$11+AO59*$AW$12+AL59*$AW$13-($AW$14*VLOOKUP(AI59,Tabla3[[NombreEquipo]:[Rank]],3,FALSE)/100))</f>
        <v>138874980499.89001</v>
      </c>
      <c r="AS59" s="487">
        <f t="shared" ca="1" si="77"/>
        <v>6</v>
      </c>
      <c r="AT59" s="487"/>
      <c r="AU59" s="487">
        <f t="shared" ca="1" si="78"/>
        <v>138874980499.89001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6</v>
      </c>
      <c r="BV59" s="212" t="str">
        <f t="shared" ca="1" si="79"/>
        <v>Austria</v>
      </c>
      <c r="BW59" s="212">
        <f ca="1">IF(SUM($AK$22:$AK$25)=12,AJ59*$AW$4+AQ59*$AW$11+AO59*$AW$12+AL59*$AW$13-($AW$14*3/100),"3C")</f>
        <v>138874980499.97</v>
      </c>
      <c r="BX59" s="212" t="str">
        <f t="shared" ca="1" si="80"/>
        <v>Suecia</v>
      </c>
      <c r="BY59" s="212">
        <f t="shared" ca="1" si="81"/>
        <v>416624991599.82001</v>
      </c>
      <c r="CA59" s="212">
        <v>3</v>
      </c>
      <c r="CB59" s="212" t="str">
        <f t="shared" ca="1" si="82"/>
        <v>Suecia</v>
      </c>
      <c r="CC59" s="212">
        <f t="shared" ca="1" si="83"/>
        <v>3</v>
      </c>
      <c r="CD59" s="497">
        <f t="shared" ca="1" si="84"/>
        <v>9999.8699951171875</v>
      </c>
      <c r="CE59" s="212">
        <f t="shared" ca="1" si="85"/>
        <v>-1</v>
      </c>
      <c r="CF59" s="212">
        <f t="shared" ca="1" si="86"/>
        <v>3</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Dinamarca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3</v>
      </c>
      <c r="M60" s="264">
        <f ca="1">IF(SUM($AK$77:$AK$82)=18,VLOOKUP($F60,$AI$57:$AR$62,8,FALSE),"3D")</f>
        <v>5</v>
      </c>
      <c r="N60" s="386">
        <f ca="1">IF(SUM($AK$77:$AK$82)=18,VLOOKUP($F60,$AI$57:$AR$62,9,FALSE),"3D")</f>
        <v>-2</v>
      </c>
      <c r="O60" s="96">
        <f t="shared" ca="1" si="72"/>
        <v>9999.8699951171875</v>
      </c>
      <c r="P60" s="123" t="str">
        <f t="shared" ca="1" si="73"/>
        <v/>
      </c>
      <c r="Q60" s="262"/>
      <c r="R60" s="93"/>
      <c r="S60" s="100"/>
      <c r="T60" s="100"/>
      <c r="U60" s="100"/>
      <c r="V60" s="100"/>
      <c r="W60" s="100"/>
      <c r="X60" s="100"/>
      <c r="Y60" s="100"/>
      <c r="Z60" s="100"/>
      <c r="AA60" s="100"/>
      <c r="AB60" s="100"/>
      <c r="AC60" s="100"/>
      <c r="AD60" s="100"/>
      <c r="AE60" s="475"/>
      <c r="AF60" s="488">
        <f t="shared" ca="1" si="74"/>
        <v>416624981599.95001</v>
      </c>
      <c r="AG60" s="487">
        <f t="shared" ca="1" si="75"/>
        <v>5</v>
      </c>
      <c r="AH60" s="487">
        <f t="shared" ca="1" si="76"/>
        <v>5</v>
      </c>
      <c r="AI60" s="212" t="str">
        <f ca="1">IF($AH$76=72,VLOOKUP(3,$AG$30:$AI$33,3,0),"3D")</f>
        <v>República Checa</v>
      </c>
      <c r="AJ60" s="212">
        <f ca="1">IF($AH$76=72,VLOOKUP(3,$AG$30:$AR$33,4,0),0)</f>
        <v>1</v>
      </c>
      <c r="AK60" s="212">
        <f ca="1">IF($AH$76=72,VLOOKUP(3,$AG$30:$AR$33,5,0),0)</f>
        <v>3</v>
      </c>
      <c r="AL60" s="212">
        <f ca="1">IF($AH$76=72,VLOOKUP(3,$AG$30:$AR$33,6,0),0)</f>
        <v>0</v>
      </c>
      <c r="AM60" s="212">
        <f ca="1">IF($AH$76=72,VLOOKUP(3,$AG$30:$AR$33,7,0),0)</f>
        <v>1</v>
      </c>
      <c r="AN60" s="212">
        <f ca="1">IF($AH$76=72,VLOOKUP(3,$AG$30:$AR$33,8,0),0)</f>
        <v>2</v>
      </c>
      <c r="AO60" s="212">
        <f ca="1">IF($AH$76=72,VLOOKUP(3,$AG$30:$AR$33,9,0),0)</f>
        <v>2</v>
      </c>
      <c r="AP60" s="212">
        <f ca="1">IF($AH$76=72,VLOOKUP(3,$AG$30:$AR$33,10,0),0)</f>
        <v>4</v>
      </c>
      <c r="AQ60" s="212">
        <f ca="1">IF($AH$76=72,VLOOKUP(3,$AG$30:$AR$33,11,0),0)</f>
        <v>-2</v>
      </c>
      <c r="AR60" s="487">
        <f ca="1">IF(AK60=0,4,AJ60*$AW$4+AQ60*$AW$11+AO60*$AW$12+AL60*$AW$13-($AW$14*VLOOKUP(AI60,Tabla3[[NombreEquipo]:[Rank]],3,FALSE)/100))</f>
        <v>138874980999.84</v>
      </c>
      <c r="AS60" s="487">
        <f t="shared" ca="1" si="77"/>
        <v>5</v>
      </c>
      <c r="AT60" s="487"/>
      <c r="AU60" s="487">
        <f t="shared" ca="1" si="78"/>
        <v>138874980999.84</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5</v>
      </c>
      <c r="BV60" s="212" t="str">
        <f t="shared" ca="1" si="79"/>
        <v>República Checa</v>
      </c>
      <c r="BW60" s="487">
        <f ca="1">IF(SUM($AK$30:$AK$33)=12,AJ60*$AW$4+AQ60*$AW$11+AO60*$AW$12+AL60*$AW$13-($AW$14*4/100),"3D")</f>
        <v>138874980999.95999</v>
      </c>
      <c r="BX60" s="212" t="str">
        <f t="shared" ca="1" si="80"/>
        <v>Dinamarca</v>
      </c>
      <c r="BY60" s="212">
        <f t="shared" ca="1" si="81"/>
        <v>416624981599.95001</v>
      </c>
      <c r="CA60" s="212">
        <v>4</v>
      </c>
      <c r="CB60" s="212" t="str">
        <f t="shared" ca="1" si="82"/>
        <v>Dinamarca</v>
      </c>
      <c r="CC60" s="212">
        <f t="shared" ca="1" si="83"/>
        <v>3</v>
      </c>
      <c r="CD60" s="497">
        <f t="shared" ca="1" si="84"/>
        <v>9999.8699951171875</v>
      </c>
      <c r="CE60" s="212">
        <f t="shared" ca="1" si="85"/>
        <v>-2</v>
      </c>
      <c r="CF60" s="212">
        <f t="shared" ca="1" si="86"/>
        <v>3</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Suecia</v>
      </c>
      <c r="B61" s="103"/>
      <c r="C61" s="103"/>
      <c r="D61" s="124"/>
      <c r="E61" s="385">
        <v>5</v>
      </c>
      <c r="F61" s="263" t="str">
        <f ca="1">IF(SUM($AK$77:$AK$82)=18,VLOOKUP(E61,$AG$57:$AI$62,3,0),"3E")</f>
        <v>República Checa</v>
      </c>
      <c r="G61" s="264">
        <f ca="1">IF(SUM($AK$77:$AK$82)=18,VLOOKUP(F61,$AI$57:$AR$62,2,FALSE),"3E")</f>
        <v>1</v>
      </c>
      <c r="H61" s="264">
        <f ca="1">IF(SUM($AK$77:$AK$82)=18,VLOOKUP($F61,$AI$57:$AR$62,3,FALSE),"3E")</f>
        <v>3</v>
      </c>
      <c r="I61" s="264">
        <f ca="1">IF(SUM($AK$77:$AK$82)=18,VLOOKUP($F61,$AI$57:$AR$62,4,FALSE),"3E")</f>
        <v>0</v>
      </c>
      <c r="J61" s="264">
        <f ca="1">IF(SUM($AK$77:$AK$82)=18,VLOOKUP($F61,$AI$57:$AR$62,5,FALSE),"3E")</f>
        <v>1</v>
      </c>
      <c r="K61" s="264">
        <f ca="1">IF(SUM($AK$77:$AK$82)=18,VLOOKUP($F61,$AI$57:$AR$62,6,FALSE),"3E")</f>
        <v>2</v>
      </c>
      <c r="L61" s="264">
        <f ca="1">IF(SUM($AK$77:$AK$82)=18,VLOOKUP($F61,$AI$57:$AR$62,7,FALSE),"3E")</f>
        <v>2</v>
      </c>
      <c r="M61" s="264">
        <f ca="1">IF(SUM($AK$77:$AK$82)=18,VLOOKUP($F61,$AI$57:$AR$62,8,FALSE),"3E")</f>
        <v>4</v>
      </c>
      <c r="N61" s="386">
        <f ca="1">IF(SUM($AK$77:$AK$82)=18,VLOOKUP($F61,$AI$57:$AR$62,9,FALSE),"3E")</f>
        <v>-2</v>
      </c>
      <c r="O61" s="96">
        <f t="shared" ca="1" si="72"/>
        <v>499.94998168945313</v>
      </c>
      <c r="P61" s="123" t="str">
        <f t="shared" ca="1" si="73"/>
        <v/>
      </c>
      <c r="Q61" s="262"/>
      <c r="R61" s="93"/>
      <c r="S61" s="100"/>
      <c r="T61" s="100"/>
      <c r="U61" s="100"/>
      <c r="V61" s="100"/>
      <c r="W61" s="100"/>
      <c r="X61" s="100"/>
      <c r="Y61" s="100"/>
      <c r="Z61" s="100"/>
      <c r="AA61" s="100"/>
      <c r="AB61" s="100"/>
      <c r="AC61" s="100"/>
      <c r="AD61" s="100"/>
      <c r="AE61" s="475"/>
      <c r="AF61" s="488">
        <f t="shared" ca="1" si="74"/>
        <v>138874980999.84</v>
      </c>
      <c r="AG61" s="487">
        <f t="shared" ca="1" si="75"/>
        <v>3</v>
      </c>
      <c r="AH61" s="487">
        <f t="shared" ca="1" si="76"/>
        <v>3</v>
      </c>
      <c r="AI61" s="212" t="str">
        <f ca="1">IF($AH$76=72,VLOOKUP(3,$AG$38:$AI$41,3,0),"3E")</f>
        <v>Suecia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3</v>
      </c>
      <c r="AP61" s="212">
        <f ca="1">IF($AH$76=72,VLOOKUP(3,$AG$38:$AR$41,10,0),0)</f>
        <v>4</v>
      </c>
      <c r="AQ61" s="212">
        <f ca="1">IF($AH$76=72,VLOOKUP(3,$AG$38:$AR$41,11,0),0)</f>
        <v>-1</v>
      </c>
      <c r="AR61" s="487">
        <f ca="1">IF(AK61=0,5,AJ61*$AW$4+AQ61*$AW$11+AO61*$AW$12+AL61*$AW$13-($AW$14*VLOOKUP(AI61,Tabla3[[NombreEquipo]:[Rank]],3,FALSE)/100))</f>
        <v>416624991599.82001</v>
      </c>
      <c r="AS61" s="487">
        <f t="shared" ca="1" si="77"/>
        <v>3</v>
      </c>
      <c r="AT61" s="487"/>
      <c r="AU61" s="487">
        <f t="shared" ca="1" si="78"/>
        <v>416624991599.82001</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3</v>
      </c>
      <c r="BV61" s="212" t="str">
        <f t="shared" ca="1" si="79"/>
        <v>Suecia</v>
      </c>
      <c r="BW61" s="212">
        <f ca="1">IF(SUM($AK$38:$AK$41)=12,AJ61*$AW$4+AQ61*$AW$11+AO61*$AW$12+AL61*$AW$13-($AW$14*5/100),"3E")</f>
        <v>416624991599.95001</v>
      </c>
      <c r="BX61" s="212" t="str">
        <f t="shared" ca="1" si="80"/>
        <v>República Checa</v>
      </c>
      <c r="BY61" s="212">
        <f t="shared" ca="1" si="81"/>
        <v>138874980999.84</v>
      </c>
      <c r="CA61" s="212">
        <v>5</v>
      </c>
      <c r="CB61" s="212" t="str">
        <f t="shared" ca="1" si="82"/>
        <v>República Checa</v>
      </c>
      <c r="CC61" s="212">
        <f t="shared" ca="1" si="83"/>
        <v>1</v>
      </c>
      <c r="CD61" s="497">
        <f t="shared" ca="1" si="84"/>
        <v>499.94998168945313</v>
      </c>
      <c r="CE61" s="212">
        <f t="shared" ca="1" si="85"/>
        <v>-2</v>
      </c>
      <c r="CF61" s="212">
        <f t="shared" ca="1" si="86"/>
        <v>2</v>
      </c>
      <c r="CG61" s="212">
        <f t="shared" ca="1" si="87"/>
        <v>0</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Austria</v>
      </c>
      <c r="G62" s="398">
        <f ca="1">IF(SUM($AK$77:$AK$82)=18,VLOOKUP(F62,$AI$57:$AR$62,2,FALSE),"3F")</f>
        <v>1</v>
      </c>
      <c r="H62" s="398">
        <f ca="1">IF(SUM($AK$77:$AK$82)=18,VLOOKUP($F62,$AI$57:$AR$62,3,FALSE),"3F")</f>
        <v>3</v>
      </c>
      <c r="I62" s="398">
        <f ca="1">IF(SUM($AK$77:$AK$82)=18,VLOOKUP($F62,$AI$57:$AR$62,4,FALSE),"3F")</f>
        <v>0</v>
      </c>
      <c r="J62" s="398">
        <f ca="1">IF(SUM($AK$77:$AK$82)=18,VLOOKUP($F62,$AI$57:$AR$62,5,FALSE),"3F")</f>
        <v>1</v>
      </c>
      <c r="K62" s="398">
        <f ca="1">IF(SUM($AK$77:$AK$82)=18,VLOOKUP($F62,$AI$57:$AR$62,6,FALSE),"3F")</f>
        <v>2</v>
      </c>
      <c r="L62" s="398">
        <f ca="1">IF(SUM($AK$77:$AK$82)=18,VLOOKUP($F62,$AI$57:$AR$62,7,FALSE),"3F")</f>
        <v>1</v>
      </c>
      <c r="M62" s="398">
        <f ca="1">IF(SUM($AK$77:$AK$82)=18,VLOOKUP($F62,$AI$57:$AR$62,8,FALSE),"3F")</f>
        <v>3</v>
      </c>
      <c r="N62" s="399">
        <f ca="1">IF(SUM($AK$77:$AK$82)=18,VLOOKUP($F62,$AI$57:$AR$62,9,FALSE),"3F")</f>
        <v>-2</v>
      </c>
      <c r="O62" s="96">
        <f ca="1">IF(SUM($AK$57:$AK$62)=18,MIN(ABS(BY61-BY62),ABS(BY62-BY63)),100)</f>
        <v>499.94998168945313</v>
      </c>
      <c r="P62" s="123" t="str">
        <f t="shared" ca="1" si="73"/>
        <v/>
      </c>
      <c r="Q62" s="262"/>
      <c r="R62" s="93"/>
      <c r="S62" s="100"/>
      <c r="T62" s="100"/>
      <c r="U62" s="100"/>
      <c r="V62" s="100"/>
      <c r="W62" s="100"/>
      <c r="X62" s="100"/>
      <c r="Y62" s="100"/>
      <c r="Z62" s="100"/>
      <c r="AA62" s="100"/>
      <c r="AB62" s="100"/>
      <c r="AC62" s="100"/>
      <c r="AD62" s="100"/>
      <c r="AE62" s="475"/>
      <c r="AF62" s="488">
        <f t="shared" ca="1" si="74"/>
        <v>138874980499.89001</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4</v>
      </c>
      <c r="AP62" s="212">
        <f ca="1">IF($AH$76=72,VLOOKUP(3,$AG$46:$AR$49,10,0),0)</f>
        <v>3</v>
      </c>
      <c r="AQ62" s="212">
        <f ca="1">IF($AH$76=72,VLOOKUP(3,$AG$46:$AR$49,11,0),0)</f>
        <v>1</v>
      </c>
      <c r="AR62" s="487">
        <f ca="1">IF(AK62=0,6,AJ62*$AW$4+AQ62*$AW$11+AO62*$AW$12+AL62*$AW$13-($AW$14*VLOOKUP(AI62,Tabla3[[NombreEquipo]:[Rank]],3,FALSE)/100))</f>
        <v>555500012099.78003</v>
      </c>
      <c r="AS62" s="487">
        <f t="shared" ca="1" si="77"/>
        <v>1</v>
      </c>
      <c r="AT62" s="487"/>
      <c r="AU62" s="487">
        <f t="shared" ca="1" si="78"/>
        <v>555500012099.78003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555500012099.93994</v>
      </c>
      <c r="BX62" s="212" t="str">
        <f t="shared" ca="1" si="80"/>
        <v>Austria</v>
      </c>
      <c r="BY62" s="212">
        <f t="shared" ca="1" si="81"/>
        <v>138874980499.89001</v>
      </c>
      <c r="CA62" s="212">
        <v>6</v>
      </c>
      <c r="CB62" s="212" t="str">
        <f t="shared" ca="1" si="82"/>
        <v>Austria</v>
      </c>
      <c r="CC62" s="212">
        <f t="shared" ca="1" si="83"/>
        <v>1</v>
      </c>
      <c r="CD62" s="497">
        <f t="shared" ca="1" si="84"/>
        <v>499.94998168945313</v>
      </c>
      <c r="CE62" s="212">
        <f t="shared" ca="1" si="85"/>
        <v>-2</v>
      </c>
      <c r="CF62" s="212">
        <f t="shared" ca="1" si="86"/>
        <v>1</v>
      </c>
      <c r="CG62" s="212">
        <f t="shared" ca="1" si="87"/>
        <v>0</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820</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175</v>
      </c>
      <c r="O64" s="1" t="s">
        <v>176</v>
      </c>
      <c r="P64" s="1" t="s">
        <v>177</v>
      </c>
      <c r="Q64" s="1" t="s">
        <v>178</v>
      </c>
      <c r="R64" s="1" t="s">
        <v>179</v>
      </c>
      <c r="S64" s="1" t="s">
        <v>180</v>
      </c>
      <c r="T64" s="1" t="s">
        <v>181</v>
      </c>
      <c r="U64" s="1" t="s">
        <v>182</v>
      </c>
      <c r="V64" s="1" t="s">
        <v>183</v>
      </c>
      <c r="W64" s="1" t="s">
        <v>184</v>
      </c>
      <c r="X64" s="1" t="s">
        <v>185</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334</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10499.81005859375</v>
      </c>
      <c r="CE66" s="212">
        <f t="shared" ref="CE66:CE71" ca="1" si="163">VLOOKUP($CB57,$AI$57:$AR$62,9,FALSE)</f>
        <v>1</v>
      </c>
      <c r="CF66" s="212">
        <f t="shared" ref="CF66:CF71" ca="1" si="164">VLOOKUP($CB57,$AI$57:$AR$62,7,FALSE)</f>
        <v>4</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299</v>
      </c>
      <c r="GC66" s="212" t="s">
        <v>300</v>
      </c>
      <c r="GD66" s="212" t="s">
        <v>301</v>
      </c>
      <c r="GE66" s="212" t="s">
        <v>302</v>
      </c>
      <c r="GF66" s="212" t="s">
        <v>303</v>
      </c>
      <c r="GG66" s="212" t="s">
        <v>304</v>
      </c>
      <c r="GH66" s="212" t="s">
        <v>305</v>
      </c>
      <c r="GI66" s="212" t="s">
        <v>306</v>
      </c>
      <c r="GJ66" s="212" t="s">
        <v>307</v>
      </c>
      <c r="GK66" s="212" t="s">
        <v>308</v>
      </c>
      <c r="GL66" s="212" t="s">
        <v>354</v>
      </c>
      <c r="GM66" s="212" t="s">
        <v>309</v>
      </c>
      <c r="GN66" s="212" t="s">
        <v>310</v>
      </c>
      <c r="GO66" s="212" t="s">
        <v>311</v>
      </c>
      <c r="GP66" s="212" t="s">
        <v>312</v>
      </c>
      <c r="GQ66" s="212" t="s">
        <v>313</v>
      </c>
      <c r="GR66" s="212" t="s">
        <v>314</v>
      </c>
      <c r="GS66" s="212" t="s">
        <v>315</v>
      </c>
      <c r="GT66" s="212" t="s">
        <v>316</v>
      </c>
      <c r="GU66" s="212" t="s">
        <v>317</v>
      </c>
      <c r="GV66" s="212" t="s">
        <v>319</v>
      </c>
      <c r="GW66" s="212" t="s">
        <v>318</v>
      </c>
      <c r="GX66" s="212" t="s">
        <v>320</v>
      </c>
      <c r="GY66" s="212" t="s">
        <v>321</v>
      </c>
      <c r="GZ66" s="212" t="s">
        <v>322</v>
      </c>
      <c r="HA66" s="212" t="s">
        <v>323</v>
      </c>
      <c r="HB66" s="212" t="s">
        <v>324</v>
      </c>
      <c r="HC66" s="212" t="s">
        <v>325</v>
      </c>
      <c r="HD66" s="212" t="s">
        <v>326</v>
      </c>
      <c r="HE66" s="212" t="s">
        <v>327</v>
      </c>
      <c r="HF66" s="212" t="s">
        <v>328</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516</v>
      </c>
      <c r="VD66" s="212" t="s">
        <v>516</v>
      </c>
      <c r="VE66" s="212" t="s">
        <v>516</v>
      </c>
      <c r="VF66" s="212" t="s">
        <v>516</v>
      </c>
      <c r="VG66" s="212" t="s">
        <v>516</v>
      </c>
      <c r="VH66" s="212" t="s">
        <v>516</v>
      </c>
      <c r="VI66" s="212" t="s">
        <v>516</v>
      </c>
      <c r="VJ66" s="212" t="s">
        <v>516</v>
      </c>
      <c r="VK66" s="212" t="s">
        <v>516</v>
      </c>
      <c r="VL66" s="212" t="s">
        <v>516</v>
      </c>
      <c r="VM66" s="212" t="s">
        <v>516</v>
      </c>
      <c r="VN66" s="212" t="s">
        <v>516</v>
      </c>
      <c r="VO66" s="212" t="s">
        <v>516</v>
      </c>
      <c r="VP66" s="212" t="s">
        <v>516</v>
      </c>
      <c r="VQ66" s="212" t="s">
        <v>516</v>
      </c>
      <c r="VR66" s="212" t="s">
        <v>300</v>
      </c>
      <c r="VS66" s="212" t="s">
        <v>300</v>
      </c>
      <c r="VT66" s="212" t="s">
        <v>300</v>
      </c>
      <c r="VU66" s="212" t="s">
        <v>300</v>
      </c>
      <c r="VV66" s="212" t="s">
        <v>300</v>
      </c>
      <c r="VW66" s="212" t="s">
        <v>300</v>
      </c>
      <c r="VX66" s="212" t="s">
        <v>300</v>
      </c>
      <c r="VY66" s="212" t="s">
        <v>300</v>
      </c>
      <c r="VZ66" s="212" t="s">
        <v>300</v>
      </c>
      <c r="WA66" s="212" t="s">
        <v>300</v>
      </c>
      <c r="WB66" s="212" t="s">
        <v>300</v>
      </c>
      <c r="WC66" s="212" t="s">
        <v>300</v>
      </c>
      <c r="WD66" s="212" t="s">
        <v>300</v>
      </c>
      <c r="WE66" s="212" t="s">
        <v>300</v>
      </c>
      <c r="WF66" s="212" t="s">
        <v>300</v>
      </c>
      <c r="WG66" s="212" t="s">
        <v>301</v>
      </c>
      <c r="WH66" s="212" t="s">
        <v>301</v>
      </c>
      <c r="WI66" s="212" t="s">
        <v>301</v>
      </c>
      <c r="WJ66" s="212" t="s">
        <v>301</v>
      </c>
      <c r="WK66" s="212" t="s">
        <v>301</v>
      </c>
      <c r="WL66" s="212" t="s">
        <v>301</v>
      </c>
      <c r="WM66" s="212" t="s">
        <v>301</v>
      </c>
      <c r="WN66" s="212" t="s">
        <v>302</v>
      </c>
      <c r="WO66" s="212" t="s">
        <v>302</v>
      </c>
      <c r="WP66" s="212" t="s">
        <v>302</v>
      </c>
      <c r="WQ66" s="212" t="s">
        <v>302</v>
      </c>
      <c r="WR66" s="212" t="s">
        <v>302</v>
      </c>
      <c r="WS66" s="212" t="s">
        <v>302</v>
      </c>
      <c r="WT66" s="212" t="s">
        <v>302</v>
      </c>
      <c r="WU66" s="212" t="s">
        <v>302</v>
      </c>
      <c r="WV66" s="212" t="s">
        <v>302</v>
      </c>
      <c r="WW66" s="212" t="s">
        <v>302</v>
      </c>
      <c r="WX66" s="212" t="s">
        <v>302</v>
      </c>
      <c r="WY66" s="212" t="s">
        <v>302</v>
      </c>
      <c r="WZ66" s="212" t="s">
        <v>302</v>
      </c>
      <c r="XA66" s="212" t="s">
        <v>302</v>
      </c>
      <c r="XB66" s="212" t="s">
        <v>302</v>
      </c>
      <c r="XC66" s="212" t="s">
        <v>303</v>
      </c>
      <c r="XD66" s="212" t="s">
        <v>303</v>
      </c>
      <c r="XE66" s="212" t="s">
        <v>303</v>
      </c>
      <c r="XF66" s="212" t="s">
        <v>303</v>
      </c>
      <c r="XG66" s="212" t="s">
        <v>303</v>
      </c>
      <c r="XH66" s="212" t="s">
        <v>303</v>
      </c>
      <c r="XI66" s="212" t="s">
        <v>303</v>
      </c>
      <c r="XJ66" s="212" t="s">
        <v>304</v>
      </c>
      <c r="XK66" s="212" t="s">
        <v>304</v>
      </c>
      <c r="XL66" s="212" t="s">
        <v>304</v>
      </c>
      <c r="XM66" s="212" t="s">
        <v>304</v>
      </c>
      <c r="XN66" s="212" t="s">
        <v>304</v>
      </c>
      <c r="XO66" s="212" t="s">
        <v>304</v>
      </c>
      <c r="XP66" s="212" t="s">
        <v>304</v>
      </c>
      <c r="XQ66" s="212" t="s">
        <v>305</v>
      </c>
      <c r="XR66" s="212" t="s">
        <v>305</v>
      </c>
      <c r="XS66" s="212" t="s">
        <v>305</v>
      </c>
      <c r="XT66" s="212" t="s">
        <v>306</v>
      </c>
      <c r="XU66" s="212" t="s">
        <v>306</v>
      </c>
      <c r="XV66" s="212" t="s">
        <v>306</v>
      </c>
      <c r="XW66" s="212" t="s">
        <v>306</v>
      </c>
      <c r="XX66" s="212" t="s">
        <v>306</v>
      </c>
      <c r="XY66" s="212" t="s">
        <v>306</v>
      </c>
      <c r="XZ66" s="212" t="s">
        <v>306</v>
      </c>
      <c r="YA66" s="212" t="s">
        <v>306</v>
      </c>
      <c r="YB66" s="212" t="s">
        <v>306</v>
      </c>
      <c r="YC66" s="212" t="s">
        <v>306</v>
      </c>
      <c r="YD66" s="212" t="s">
        <v>306</v>
      </c>
      <c r="YE66" s="212" t="s">
        <v>306</v>
      </c>
      <c r="YF66" s="212" t="s">
        <v>306</v>
      </c>
      <c r="YG66" s="212" t="s">
        <v>306</v>
      </c>
      <c r="YH66" s="212" t="s">
        <v>306</v>
      </c>
      <c r="YI66" s="212" t="s">
        <v>307</v>
      </c>
      <c r="YJ66" s="212" t="s">
        <v>307</v>
      </c>
      <c r="YK66" s="212" t="s">
        <v>307</v>
      </c>
      <c r="YL66" s="212" t="s">
        <v>307</v>
      </c>
      <c r="YM66" s="212" t="s">
        <v>307</v>
      </c>
      <c r="YN66" s="212" t="s">
        <v>307</v>
      </c>
      <c r="YO66" s="212" t="s">
        <v>307</v>
      </c>
      <c r="YP66" s="212" t="s">
        <v>308</v>
      </c>
      <c r="YQ66" s="503" t="s">
        <v>308</v>
      </c>
      <c r="YR66" s="212" t="s">
        <v>308</v>
      </c>
      <c r="YS66" s="212" t="s">
        <v>308</v>
      </c>
      <c r="YT66" s="212" t="s">
        <v>308</v>
      </c>
      <c r="YU66" s="212" t="s">
        <v>308</v>
      </c>
      <c r="YV66" s="212" t="s">
        <v>308</v>
      </c>
      <c r="YW66" s="212" t="s">
        <v>354</v>
      </c>
      <c r="YX66" s="212" t="s">
        <v>354</v>
      </c>
      <c r="YY66" s="212" t="s">
        <v>354</v>
      </c>
      <c r="YZ66" s="212" t="s">
        <v>309</v>
      </c>
      <c r="ZA66" s="212" t="s">
        <v>309</v>
      </c>
      <c r="ZB66" s="212" t="s">
        <v>309</v>
      </c>
      <c r="ZC66" s="212" t="s">
        <v>309</v>
      </c>
      <c r="ZD66" s="212" t="s">
        <v>309</v>
      </c>
      <c r="ZE66" s="212" t="s">
        <v>309</v>
      </c>
      <c r="ZF66" s="212" t="s">
        <v>309</v>
      </c>
      <c r="ZG66" s="212" t="s">
        <v>310</v>
      </c>
      <c r="ZH66" s="212" t="s">
        <v>310</v>
      </c>
      <c r="ZI66" s="212" t="s">
        <v>310</v>
      </c>
      <c r="ZJ66" s="212" t="s">
        <v>311</v>
      </c>
      <c r="ZK66" s="212" t="s">
        <v>311</v>
      </c>
      <c r="ZL66" s="212" t="s">
        <v>311</v>
      </c>
      <c r="ZM66" s="212" t="s">
        <v>312</v>
      </c>
      <c r="ZN66" s="212" t="s">
        <v>313</v>
      </c>
      <c r="ZO66" s="212" t="s">
        <v>313</v>
      </c>
      <c r="ZP66" s="212" t="s">
        <v>313</v>
      </c>
      <c r="ZQ66" s="212" t="s">
        <v>313</v>
      </c>
      <c r="ZR66" s="212" t="s">
        <v>313</v>
      </c>
      <c r="ZS66" s="212" t="s">
        <v>313</v>
      </c>
      <c r="ZT66" s="212" t="s">
        <v>313</v>
      </c>
      <c r="ZU66" s="212" t="s">
        <v>313</v>
      </c>
      <c r="ZV66" s="212" t="s">
        <v>313</v>
      </c>
      <c r="ZW66" s="212" t="s">
        <v>313</v>
      </c>
      <c r="ZX66" s="212" t="s">
        <v>313</v>
      </c>
      <c r="ZY66" s="212" t="s">
        <v>313</v>
      </c>
      <c r="ZZ66" s="212" t="s">
        <v>313</v>
      </c>
      <c r="AAA66" s="212" t="s">
        <v>313</v>
      </c>
      <c r="AAB66" s="212" t="s">
        <v>313</v>
      </c>
      <c r="AAC66" s="212" t="s">
        <v>314</v>
      </c>
      <c r="AAD66" s="212" t="s">
        <v>314</v>
      </c>
      <c r="AAE66" s="212" t="s">
        <v>314</v>
      </c>
      <c r="AAF66" s="212" t="s">
        <v>314</v>
      </c>
      <c r="AAG66" s="212" t="s">
        <v>314</v>
      </c>
      <c r="AAH66" s="212" t="s">
        <v>314</v>
      </c>
      <c r="AAI66" s="212" t="s">
        <v>314</v>
      </c>
      <c r="AAJ66" s="212" t="s">
        <v>315</v>
      </c>
      <c r="AAK66" s="212" t="s">
        <v>315</v>
      </c>
      <c r="AAL66" s="212" t="s">
        <v>315</v>
      </c>
      <c r="AAM66" s="212" t="s">
        <v>315</v>
      </c>
      <c r="AAN66" s="212" t="s">
        <v>315</v>
      </c>
      <c r="AAO66" s="212" t="s">
        <v>315</v>
      </c>
      <c r="AAP66" s="212" t="s">
        <v>315</v>
      </c>
      <c r="AAQ66" s="212" t="s">
        <v>316</v>
      </c>
      <c r="AAR66" s="212" t="s">
        <v>316</v>
      </c>
      <c r="AAS66" s="212" t="s">
        <v>316</v>
      </c>
      <c r="AAT66" s="212" t="s">
        <v>317</v>
      </c>
      <c r="AAU66" s="212" t="s">
        <v>317</v>
      </c>
      <c r="AAV66" s="212" t="s">
        <v>317</v>
      </c>
      <c r="AAW66" s="212" t="s">
        <v>317</v>
      </c>
      <c r="AAX66" s="212" t="s">
        <v>317</v>
      </c>
      <c r="AAY66" s="212" t="s">
        <v>317</v>
      </c>
      <c r="AAZ66" s="212" t="s">
        <v>317</v>
      </c>
      <c r="ABA66" s="212" t="s">
        <v>319</v>
      </c>
      <c r="ABB66" s="212" t="s">
        <v>319</v>
      </c>
      <c r="ABC66" s="212" t="s">
        <v>319</v>
      </c>
      <c r="ABD66" s="212" t="s">
        <v>318</v>
      </c>
      <c r="ABE66" s="212" t="s">
        <v>318</v>
      </c>
      <c r="ABF66" s="212" t="s">
        <v>318</v>
      </c>
      <c r="ABG66" s="212" t="s">
        <v>320</v>
      </c>
      <c r="ABH66" s="212" t="s">
        <v>321</v>
      </c>
      <c r="ABI66" s="212" t="s">
        <v>321</v>
      </c>
      <c r="ABJ66" s="212" t="s">
        <v>321</v>
      </c>
      <c r="ABK66" s="212" t="s">
        <v>321</v>
      </c>
      <c r="ABL66" s="212" t="s">
        <v>321</v>
      </c>
      <c r="ABM66" s="212" t="s">
        <v>321</v>
      </c>
      <c r="ABN66" s="212" t="s">
        <v>321</v>
      </c>
      <c r="ABO66" s="212" t="s">
        <v>322</v>
      </c>
      <c r="ABP66" s="212" t="s">
        <v>322</v>
      </c>
      <c r="ABQ66" s="212" t="s">
        <v>322</v>
      </c>
      <c r="ABR66" s="212" t="s">
        <v>323</v>
      </c>
      <c r="ABS66" s="212" t="s">
        <v>323</v>
      </c>
      <c r="ABT66" s="212" t="s">
        <v>323</v>
      </c>
      <c r="ABU66" s="212" t="s">
        <v>324</v>
      </c>
      <c r="ABV66" s="212" t="s">
        <v>325</v>
      </c>
      <c r="ABW66" s="212" t="s">
        <v>325</v>
      </c>
      <c r="ABX66" s="212" t="s">
        <v>325</v>
      </c>
      <c r="ABY66" s="212" t="s">
        <v>326</v>
      </c>
      <c r="ABZ66" s="212" t="s">
        <v>327</v>
      </c>
      <c r="ACA66" s="212" t="s">
        <v>516</v>
      </c>
      <c r="ACB66" s="212" t="s">
        <v>516</v>
      </c>
      <c r="ACC66" s="212" t="s">
        <v>516</v>
      </c>
      <c r="ACD66" s="212" t="s">
        <v>516</v>
      </c>
      <c r="ACE66" s="212" t="s">
        <v>516</v>
      </c>
      <c r="ACF66" s="212" t="s">
        <v>516</v>
      </c>
      <c r="ACG66" s="212" t="s">
        <v>516</v>
      </c>
      <c r="ACH66" s="212" t="s">
        <v>516</v>
      </c>
      <c r="ACI66" s="212" t="s">
        <v>516</v>
      </c>
      <c r="ACJ66" s="212" t="s">
        <v>516</v>
      </c>
      <c r="ACK66" s="212" t="s">
        <v>516</v>
      </c>
      <c r="ACL66" s="212" t="s">
        <v>516</v>
      </c>
      <c r="ACM66" s="212" t="s">
        <v>516</v>
      </c>
      <c r="ACN66" s="212" t="s">
        <v>516</v>
      </c>
      <c r="ACO66" s="212" t="s">
        <v>516</v>
      </c>
      <c r="ACP66" s="212" t="s">
        <v>300</v>
      </c>
      <c r="ACQ66" s="212" t="s">
        <v>300</v>
      </c>
      <c r="ACR66" s="212" t="s">
        <v>300</v>
      </c>
      <c r="ACS66" s="212" t="s">
        <v>300</v>
      </c>
      <c r="ACT66" s="212" t="s">
        <v>300</v>
      </c>
      <c r="ACU66" s="212" t="s">
        <v>300</v>
      </c>
      <c r="ACV66" s="212" t="s">
        <v>300</v>
      </c>
      <c r="ACW66" s="212" t="s">
        <v>300</v>
      </c>
      <c r="ACX66" s="212" t="s">
        <v>300</v>
      </c>
      <c r="ACY66" s="212" t="s">
        <v>300</v>
      </c>
      <c r="ACZ66" s="212" t="s">
        <v>300</v>
      </c>
      <c r="ADA66" s="212" t="s">
        <v>300</v>
      </c>
      <c r="ADB66" s="212" t="s">
        <v>300</v>
      </c>
      <c r="ADC66" s="212" t="s">
        <v>300</v>
      </c>
      <c r="ADD66" s="212" t="s">
        <v>300</v>
      </c>
      <c r="ADE66" s="212" t="s">
        <v>301</v>
      </c>
      <c r="ADF66" s="212" t="s">
        <v>301</v>
      </c>
      <c r="ADG66" s="212" t="s">
        <v>301</v>
      </c>
      <c r="ADH66" s="212" t="s">
        <v>301</v>
      </c>
      <c r="ADI66" s="212" t="s">
        <v>301</v>
      </c>
      <c r="ADJ66" s="212" t="s">
        <v>301</v>
      </c>
      <c r="ADK66" s="212" t="s">
        <v>301</v>
      </c>
      <c r="ADL66" s="212" t="s">
        <v>302</v>
      </c>
      <c r="ADM66" s="212" t="s">
        <v>302</v>
      </c>
      <c r="ADN66" s="212" t="s">
        <v>302</v>
      </c>
      <c r="ADO66" s="212" t="s">
        <v>302</v>
      </c>
      <c r="ADP66" s="212" t="s">
        <v>302</v>
      </c>
      <c r="ADQ66" s="212" t="s">
        <v>302</v>
      </c>
      <c r="ADR66" s="212" t="s">
        <v>302</v>
      </c>
      <c r="ADS66" s="212" t="s">
        <v>302</v>
      </c>
      <c r="ADT66" s="212" t="s">
        <v>302</v>
      </c>
      <c r="ADU66" s="212" t="s">
        <v>302</v>
      </c>
      <c r="ADV66" s="212" t="s">
        <v>302</v>
      </c>
      <c r="ADW66" s="212" t="s">
        <v>302</v>
      </c>
      <c r="ADX66" s="212" t="s">
        <v>302</v>
      </c>
      <c r="ADY66" s="212" t="s">
        <v>302</v>
      </c>
      <c r="ADZ66" s="212" t="s">
        <v>302</v>
      </c>
      <c r="AEA66" s="212" t="s">
        <v>303</v>
      </c>
      <c r="AEB66" s="212" t="s">
        <v>303</v>
      </c>
      <c r="AEC66" s="212" t="s">
        <v>303</v>
      </c>
      <c r="AED66" s="212" t="s">
        <v>303</v>
      </c>
      <c r="AEE66" s="212" t="s">
        <v>303</v>
      </c>
      <c r="AEF66" s="212" t="s">
        <v>303</v>
      </c>
      <c r="AEG66" s="212" t="s">
        <v>303</v>
      </c>
      <c r="AEH66" s="212" t="s">
        <v>304</v>
      </c>
      <c r="AEI66" s="212" t="s">
        <v>304</v>
      </c>
      <c r="AEJ66" s="212" t="s">
        <v>304</v>
      </c>
      <c r="AEK66" s="212" t="s">
        <v>304</v>
      </c>
      <c r="AEL66" s="212" t="s">
        <v>304</v>
      </c>
      <c r="AEM66" s="212" t="s">
        <v>304</v>
      </c>
      <c r="AEN66" s="212" t="s">
        <v>304</v>
      </c>
      <c r="AEO66" s="212" t="s">
        <v>305</v>
      </c>
      <c r="AEP66" s="212" t="s">
        <v>305</v>
      </c>
      <c r="AEQ66" s="212" t="s">
        <v>305</v>
      </c>
      <c r="AER66" s="212" t="s">
        <v>306</v>
      </c>
      <c r="AES66" s="212" t="s">
        <v>306</v>
      </c>
      <c r="AET66" s="212" t="s">
        <v>306</v>
      </c>
      <c r="AEU66" s="212" t="s">
        <v>306</v>
      </c>
      <c r="AEV66" s="212" t="s">
        <v>306</v>
      </c>
      <c r="AEW66" s="212" t="s">
        <v>306</v>
      </c>
      <c r="AEX66" s="212" t="s">
        <v>306</v>
      </c>
      <c r="AEY66" s="212" t="s">
        <v>306</v>
      </c>
      <c r="AEZ66" s="212" t="s">
        <v>306</v>
      </c>
      <c r="AFA66" s="212" t="s">
        <v>306</v>
      </c>
      <c r="AFB66" s="212" t="s">
        <v>306</v>
      </c>
      <c r="AFC66" s="212" t="s">
        <v>306</v>
      </c>
      <c r="AFD66" s="212" t="s">
        <v>306</v>
      </c>
      <c r="AFE66" s="212" t="s">
        <v>306</v>
      </c>
      <c r="AFF66" s="212" t="s">
        <v>306</v>
      </c>
      <c r="AFG66" s="212" t="s">
        <v>307</v>
      </c>
      <c r="AFH66" s="212" t="s">
        <v>307</v>
      </c>
      <c r="AFI66" s="212" t="s">
        <v>307</v>
      </c>
      <c r="AFJ66" s="212" t="s">
        <v>307</v>
      </c>
      <c r="AFK66" s="212" t="s">
        <v>307</v>
      </c>
      <c r="AFL66" s="212" t="s">
        <v>307</v>
      </c>
      <c r="AFM66" s="212" t="s">
        <v>307</v>
      </c>
      <c r="AFN66" s="212" t="s">
        <v>308</v>
      </c>
      <c r="AFO66" s="212">
        <v>123456</v>
      </c>
      <c r="AFP66" s="212" t="s">
        <v>308</v>
      </c>
      <c r="AFQ66" s="212" t="s">
        <v>308</v>
      </c>
      <c r="AFR66" s="212" t="s">
        <v>308</v>
      </c>
      <c r="AFS66" s="212" t="s">
        <v>308</v>
      </c>
      <c r="AFT66" s="212" t="s">
        <v>308</v>
      </c>
      <c r="AFU66" s="212" t="s">
        <v>354</v>
      </c>
      <c r="AFV66" s="212" t="s">
        <v>354</v>
      </c>
      <c r="AFW66" s="212" t="s">
        <v>354</v>
      </c>
      <c r="AFX66" s="212" t="s">
        <v>309</v>
      </c>
      <c r="AFY66" s="212" t="s">
        <v>309</v>
      </c>
      <c r="AFZ66" s="212" t="s">
        <v>309</v>
      </c>
      <c r="AGA66" s="212" t="s">
        <v>309</v>
      </c>
      <c r="AGB66" s="212" t="s">
        <v>309</v>
      </c>
      <c r="AGC66" s="212" t="s">
        <v>309</v>
      </c>
      <c r="AGD66" s="212" t="s">
        <v>309</v>
      </c>
      <c r="AGE66" s="212" t="s">
        <v>310</v>
      </c>
      <c r="AGF66" s="212" t="s">
        <v>310</v>
      </c>
      <c r="AGG66" s="212" t="s">
        <v>310</v>
      </c>
      <c r="AGH66" s="212" t="s">
        <v>311</v>
      </c>
      <c r="AGI66" s="212" t="s">
        <v>311</v>
      </c>
      <c r="AGJ66" s="212" t="s">
        <v>311</v>
      </c>
      <c r="AGK66" s="212" t="s">
        <v>312</v>
      </c>
      <c r="AGL66" s="212" t="s">
        <v>313</v>
      </c>
      <c r="AGM66" s="212" t="s">
        <v>313</v>
      </c>
      <c r="AGN66" s="212" t="s">
        <v>313</v>
      </c>
      <c r="AGO66" s="212" t="s">
        <v>313</v>
      </c>
      <c r="AGP66" s="212" t="s">
        <v>313</v>
      </c>
      <c r="AGQ66" s="212" t="s">
        <v>313</v>
      </c>
      <c r="AGR66" s="212" t="s">
        <v>313</v>
      </c>
      <c r="AGS66" s="212" t="s">
        <v>313</v>
      </c>
      <c r="AGT66" s="212" t="s">
        <v>313</v>
      </c>
      <c r="AGU66" s="212" t="s">
        <v>313</v>
      </c>
      <c r="AGV66" s="212" t="s">
        <v>313</v>
      </c>
      <c r="AGW66" s="212" t="s">
        <v>313</v>
      </c>
      <c r="AGX66" s="212" t="s">
        <v>313</v>
      </c>
      <c r="AGY66" s="212" t="s">
        <v>313</v>
      </c>
      <c r="AGZ66" s="212" t="s">
        <v>313</v>
      </c>
      <c r="AHA66" s="212" t="s">
        <v>314</v>
      </c>
      <c r="AHB66" s="212" t="s">
        <v>314</v>
      </c>
      <c r="AHC66" s="212" t="s">
        <v>314</v>
      </c>
      <c r="AHD66" s="212" t="s">
        <v>314</v>
      </c>
      <c r="AHE66" s="212" t="s">
        <v>314</v>
      </c>
      <c r="AHF66" s="212" t="s">
        <v>314</v>
      </c>
      <c r="AHG66" s="212" t="s">
        <v>314</v>
      </c>
      <c r="AHH66" s="212" t="s">
        <v>315</v>
      </c>
      <c r="AHI66" s="212" t="s">
        <v>315</v>
      </c>
      <c r="AHJ66" s="212" t="s">
        <v>315</v>
      </c>
      <c r="AHK66" s="212" t="s">
        <v>315</v>
      </c>
      <c r="AHL66" s="212" t="s">
        <v>315</v>
      </c>
      <c r="AHM66" s="212" t="s">
        <v>315</v>
      </c>
      <c r="AHN66" s="212" t="s">
        <v>315</v>
      </c>
      <c r="AHO66" s="212" t="s">
        <v>316</v>
      </c>
      <c r="AHP66" s="212" t="s">
        <v>316</v>
      </c>
      <c r="AHQ66" s="212" t="s">
        <v>316</v>
      </c>
      <c r="AHR66" s="212" t="s">
        <v>317</v>
      </c>
      <c r="AHS66" s="212" t="s">
        <v>317</v>
      </c>
      <c r="AHT66" s="212" t="s">
        <v>317</v>
      </c>
      <c r="AHU66" s="212" t="s">
        <v>317</v>
      </c>
      <c r="AHV66" s="212" t="s">
        <v>317</v>
      </c>
      <c r="AHW66" s="212" t="s">
        <v>317</v>
      </c>
      <c r="AHX66" s="212" t="s">
        <v>317</v>
      </c>
      <c r="AHY66" s="212" t="s">
        <v>319</v>
      </c>
      <c r="AHZ66" s="212" t="s">
        <v>319</v>
      </c>
      <c r="AIA66" s="212" t="s">
        <v>319</v>
      </c>
      <c r="AIB66" s="212" t="s">
        <v>318</v>
      </c>
      <c r="AIC66" s="212" t="s">
        <v>318</v>
      </c>
      <c r="AID66" s="212" t="s">
        <v>318</v>
      </c>
      <c r="AIE66" s="212" t="s">
        <v>320</v>
      </c>
      <c r="AIF66" s="212" t="s">
        <v>321</v>
      </c>
      <c r="AIG66" s="212" t="s">
        <v>321</v>
      </c>
      <c r="AIH66" s="212" t="s">
        <v>321</v>
      </c>
      <c r="AII66" s="212" t="s">
        <v>321</v>
      </c>
      <c r="AIJ66" s="212" t="s">
        <v>321</v>
      </c>
      <c r="AIK66" s="212" t="s">
        <v>321</v>
      </c>
      <c r="AIL66" s="212" t="s">
        <v>321</v>
      </c>
      <c r="AIM66" s="212" t="s">
        <v>322</v>
      </c>
      <c r="AIN66" s="212" t="s">
        <v>322</v>
      </c>
      <c r="AIO66" s="212" t="s">
        <v>322</v>
      </c>
      <c r="AIP66" s="212" t="s">
        <v>323</v>
      </c>
      <c r="AIQ66" s="212" t="s">
        <v>323</v>
      </c>
      <c r="AIR66" s="212" t="s">
        <v>323</v>
      </c>
      <c r="AIS66" s="212" t="s">
        <v>324</v>
      </c>
      <c r="AIT66" s="212" t="s">
        <v>325</v>
      </c>
      <c r="AIU66" s="212" t="s">
        <v>325</v>
      </c>
      <c r="AIV66" s="212" t="s">
        <v>325</v>
      </c>
      <c r="AIW66" s="212" t="s">
        <v>326</v>
      </c>
      <c r="AIX66" s="212" t="s">
        <v>327</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516</v>
      </c>
      <c r="APX66" s="212" t="s">
        <v>516</v>
      </c>
      <c r="APY66" s="212" t="s">
        <v>516</v>
      </c>
      <c r="APZ66" s="212" t="s">
        <v>516</v>
      </c>
      <c r="AQA66" s="212" t="s">
        <v>516</v>
      </c>
      <c r="AQB66" s="212" t="s">
        <v>516</v>
      </c>
      <c r="AQC66" s="212" t="s">
        <v>516</v>
      </c>
      <c r="AQD66" s="212" t="s">
        <v>516</v>
      </c>
      <c r="AQE66" s="212" t="s">
        <v>516</v>
      </c>
      <c r="AQF66" s="212" t="s">
        <v>516</v>
      </c>
      <c r="AQG66" s="212" t="s">
        <v>516</v>
      </c>
      <c r="AQH66" s="212" t="s">
        <v>516</v>
      </c>
      <c r="AQI66" s="212" t="s">
        <v>516</v>
      </c>
      <c r="AQJ66" s="212" t="s">
        <v>516</v>
      </c>
      <c r="AQK66" s="212" t="s">
        <v>516</v>
      </c>
      <c r="AQL66" s="212" t="s">
        <v>300</v>
      </c>
      <c r="AQM66" s="212" t="s">
        <v>300</v>
      </c>
      <c r="AQN66" s="212" t="s">
        <v>300</v>
      </c>
      <c r="AQO66" s="212" t="s">
        <v>300</v>
      </c>
      <c r="AQP66" s="212" t="s">
        <v>300</v>
      </c>
      <c r="AQQ66" s="212" t="s">
        <v>300</v>
      </c>
      <c r="AQR66" s="212" t="s">
        <v>300</v>
      </c>
      <c r="AQS66" s="212" t="s">
        <v>300</v>
      </c>
      <c r="AQT66" s="212" t="s">
        <v>300</v>
      </c>
      <c r="AQU66" s="212" t="s">
        <v>300</v>
      </c>
      <c r="AQV66" s="212" t="s">
        <v>300</v>
      </c>
      <c r="AQW66" s="212" t="s">
        <v>300</v>
      </c>
      <c r="AQX66" s="212" t="s">
        <v>300</v>
      </c>
      <c r="AQY66" s="212" t="s">
        <v>300</v>
      </c>
      <c r="AQZ66" s="212" t="s">
        <v>300</v>
      </c>
      <c r="ARA66" s="212" t="s">
        <v>301</v>
      </c>
      <c r="ARB66" s="212" t="s">
        <v>301</v>
      </c>
      <c r="ARC66" s="212" t="s">
        <v>301</v>
      </c>
      <c r="ARD66" s="212" t="s">
        <v>301</v>
      </c>
      <c r="ARE66" s="212" t="s">
        <v>301</v>
      </c>
      <c r="ARF66" s="212" t="s">
        <v>301</v>
      </c>
      <c r="ARG66" s="212" t="s">
        <v>301</v>
      </c>
      <c r="ARH66" s="212" t="s">
        <v>302</v>
      </c>
      <c r="ARI66" s="212" t="s">
        <v>302</v>
      </c>
      <c r="ARJ66" s="212" t="s">
        <v>302</v>
      </c>
      <c r="ARK66" s="212" t="s">
        <v>302</v>
      </c>
      <c r="ARL66" s="212" t="s">
        <v>302</v>
      </c>
      <c r="ARM66" s="212" t="s">
        <v>302</v>
      </c>
      <c r="ARN66" s="212" t="s">
        <v>302</v>
      </c>
      <c r="ARO66" s="212" t="s">
        <v>302</v>
      </c>
      <c r="ARP66" s="212" t="s">
        <v>302</v>
      </c>
      <c r="ARQ66" s="212" t="s">
        <v>302</v>
      </c>
      <c r="ARR66" s="212" t="s">
        <v>302</v>
      </c>
      <c r="ARS66" s="212" t="s">
        <v>302</v>
      </c>
      <c r="ART66" s="212" t="s">
        <v>302</v>
      </c>
      <c r="ARU66" s="212" t="s">
        <v>302</v>
      </c>
      <c r="ARV66" s="212" t="s">
        <v>302</v>
      </c>
      <c r="ARW66" s="212" t="s">
        <v>303</v>
      </c>
      <c r="ARX66" s="212" t="s">
        <v>303</v>
      </c>
      <c r="ARY66" s="212" t="s">
        <v>303</v>
      </c>
      <c r="ARZ66" s="212" t="s">
        <v>303</v>
      </c>
      <c r="ASA66" s="212" t="s">
        <v>303</v>
      </c>
      <c r="ASB66" s="212" t="s">
        <v>303</v>
      </c>
      <c r="ASC66" s="212" t="s">
        <v>303</v>
      </c>
      <c r="ASD66" s="212" t="s">
        <v>304</v>
      </c>
      <c r="ASE66" s="212" t="s">
        <v>304</v>
      </c>
      <c r="ASF66" s="212" t="s">
        <v>304</v>
      </c>
      <c r="ASG66" s="212" t="s">
        <v>304</v>
      </c>
      <c r="ASH66" s="212" t="s">
        <v>304</v>
      </c>
      <c r="ASI66" s="212" t="s">
        <v>304</v>
      </c>
      <c r="ASJ66" s="212" t="s">
        <v>304</v>
      </c>
      <c r="ASK66" s="212" t="s">
        <v>305</v>
      </c>
      <c r="ASL66" s="212" t="s">
        <v>305</v>
      </c>
      <c r="ASM66" s="212" t="s">
        <v>305</v>
      </c>
      <c r="ASN66" s="212" t="s">
        <v>306</v>
      </c>
      <c r="ASO66" s="212" t="s">
        <v>306</v>
      </c>
      <c r="ASP66" s="212" t="s">
        <v>306</v>
      </c>
      <c r="ASQ66" s="212" t="s">
        <v>306</v>
      </c>
      <c r="ASR66" s="212" t="s">
        <v>306</v>
      </c>
      <c r="ASS66" s="212" t="s">
        <v>306</v>
      </c>
      <c r="AST66" s="212" t="s">
        <v>306</v>
      </c>
      <c r="ASU66" s="212" t="s">
        <v>306</v>
      </c>
      <c r="ASV66" s="212" t="s">
        <v>306</v>
      </c>
      <c r="ASW66" s="212" t="s">
        <v>306</v>
      </c>
      <c r="ASX66" s="212" t="s">
        <v>306</v>
      </c>
      <c r="ASY66" s="212" t="s">
        <v>306</v>
      </c>
      <c r="ASZ66" s="212" t="s">
        <v>306</v>
      </c>
      <c r="ATA66" s="212" t="s">
        <v>306</v>
      </c>
      <c r="ATB66" s="212" t="s">
        <v>306</v>
      </c>
      <c r="ATC66" s="212" t="s">
        <v>307</v>
      </c>
      <c r="ATD66" s="212" t="s">
        <v>307</v>
      </c>
      <c r="ATE66" s="212" t="s">
        <v>307</v>
      </c>
      <c r="ATF66" s="212" t="s">
        <v>307</v>
      </c>
      <c r="ATG66" s="212" t="s">
        <v>307</v>
      </c>
      <c r="ATH66" s="212" t="s">
        <v>307</v>
      </c>
      <c r="ATI66" s="212" t="s">
        <v>307</v>
      </c>
      <c r="ATJ66" s="212" t="s">
        <v>308</v>
      </c>
      <c r="ATK66" s="212">
        <v>123456</v>
      </c>
      <c r="ATL66" s="212" t="s">
        <v>308</v>
      </c>
      <c r="ATM66" s="212" t="s">
        <v>308</v>
      </c>
      <c r="ATN66" s="212" t="s">
        <v>308</v>
      </c>
      <c r="ATO66" s="212" t="s">
        <v>308</v>
      </c>
      <c r="ATP66" s="212" t="s">
        <v>308</v>
      </c>
      <c r="ATQ66" s="212" t="s">
        <v>354</v>
      </c>
      <c r="ATR66" s="212" t="s">
        <v>354</v>
      </c>
      <c r="ATS66" s="212" t="s">
        <v>354</v>
      </c>
      <c r="ATT66" s="212" t="s">
        <v>309</v>
      </c>
      <c r="ATU66" s="212" t="s">
        <v>309</v>
      </c>
      <c r="ATV66" s="212" t="s">
        <v>309</v>
      </c>
      <c r="ATW66" s="212" t="s">
        <v>309</v>
      </c>
      <c r="ATX66" s="212" t="s">
        <v>309</v>
      </c>
      <c r="ATY66" s="212" t="s">
        <v>309</v>
      </c>
      <c r="ATZ66" s="212" t="s">
        <v>309</v>
      </c>
      <c r="AUA66" s="212" t="s">
        <v>310</v>
      </c>
      <c r="AUB66" s="212" t="s">
        <v>310</v>
      </c>
      <c r="AUC66" s="212" t="s">
        <v>310</v>
      </c>
      <c r="AUD66" s="212" t="s">
        <v>311</v>
      </c>
      <c r="AUE66" s="212" t="s">
        <v>311</v>
      </c>
      <c r="AUF66" s="212" t="s">
        <v>311</v>
      </c>
      <c r="AUG66" s="212" t="s">
        <v>312</v>
      </c>
      <c r="AUH66" s="212" t="s">
        <v>313</v>
      </c>
      <c r="AUI66" s="212" t="s">
        <v>313</v>
      </c>
      <c r="AUJ66" s="212" t="s">
        <v>313</v>
      </c>
      <c r="AUK66" s="212" t="s">
        <v>313</v>
      </c>
      <c r="AUL66" s="212" t="s">
        <v>313</v>
      </c>
      <c r="AUM66" s="212" t="s">
        <v>313</v>
      </c>
      <c r="AUN66" s="212" t="s">
        <v>313</v>
      </c>
      <c r="AUO66" s="212" t="s">
        <v>313</v>
      </c>
      <c r="AUP66" s="212" t="s">
        <v>313</v>
      </c>
      <c r="AUQ66" s="212" t="s">
        <v>313</v>
      </c>
      <c r="AUR66" s="212" t="s">
        <v>313</v>
      </c>
      <c r="AUS66" s="212" t="s">
        <v>313</v>
      </c>
      <c r="AUT66" s="212" t="s">
        <v>313</v>
      </c>
      <c r="AUU66" s="212" t="s">
        <v>313</v>
      </c>
      <c r="AUV66" s="212" t="s">
        <v>313</v>
      </c>
      <c r="AUW66" s="212" t="s">
        <v>314</v>
      </c>
      <c r="AUX66" s="212" t="s">
        <v>314</v>
      </c>
      <c r="AUY66" s="212" t="s">
        <v>314</v>
      </c>
      <c r="AUZ66" s="212" t="s">
        <v>314</v>
      </c>
      <c r="AVA66" s="212" t="s">
        <v>314</v>
      </c>
      <c r="AVB66" s="212" t="s">
        <v>314</v>
      </c>
      <c r="AVC66" s="212" t="s">
        <v>314</v>
      </c>
      <c r="AVD66" s="212" t="s">
        <v>315</v>
      </c>
      <c r="AVE66" s="212" t="s">
        <v>315</v>
      </c>
      <c r="AVF66" s="212" t="s">
        <v>315</v>
      </c>
      <c r="AVG66" s="212" t="s">
        <v>315</v>
      </c>
      <c r="AVH66" s="212" t="s">
        <v>315</v>
      </c>
      <c r="AVI66" s="212" t="s">
        <v>315</v>
      </c>
      <c r="AVJ66" s="212" t="s">
        <v>315</v>
      </c>
      <c r="AVK66" s="212" t="s">
        <v>316</v>
      </c>
      <c r="AVL66" s="212" t="s">
        <v>316</v>
      </c>
      <c r="AVM66" s="212" t="s">
        <v>316</v>
      </c>
      <c r="AVN66" s="212" t="s">
        <v>317</v>
      </c>
      <c r="AVO66" s="212" t="s">
        <v>317</v>
      </c>
      <c r="AVP66" s="212" t="s">
        <v>317</v>
      </c>
      <c r="AVQ66" s="212" t="s">
        <v>317</v>
      </c>
      <c r="AVR66" s="212" t="s">
        <v>317</v>
      </c>
      <c r="AVS66" s="212" t="s">
        <v>317</v>
      </c>
      <c r="AVT66" s="212" t="s">
        <v>317</v>
      </c>
      <c r="AVU66" s="212" t="s">
        <v>319</v>
      </c>
      <c r="AVV66" s="212" t="s">
        <v>319</v>
      </c>
      <c r="AVW66" s="212" t="s">
        <v>319</v>
      </c>
      <c r="AVX66" s="212" t="s">
        <v>318</v>
      </c>
      <c r="AVY66" s="212" t="s">
        <v>318</v>
      </c>
      <c r="AVZ66" s="212" t="s">
        <v>318</v>
      </c>
      <c r="AWA66" s="212" t="s">
        <v>320</v>
      </c>
      <c r="AWB66" s="212" t="s">
        <v>321</v>
      </c>
      <c r="AWC66" s="212" t="s">
        <v>321</v>
      </c>
      <c r="AWD66" s="212" t="s">
        <v>321</v>
      </c>
      <c r="AWE66" s="212" t="s">
        <v>321</v>
      </c>
      <c r="AWF66" s="212" t="s">
        <v>321</v>
      </c>
      <c r="AWG66" s="212" t="s">
        <v>321</v>
      </c>
      <c r="AWH66" s="212" t="s">
        <v>321</v>
      </c>
      <c r="AWI66" s="212" t="s">
        <v>322</v>
      </c>
      <c r="AWJ66" s="212" t="s">
        <v>322</v>
      </c>
      <c r="AWK66" s="212" t="s">
        <v>322</v>
      </c>
      <c r="AWL66" s="212" t="s">
        <v>323</v>
      </c>
      <c r="AWM66" s="212" t="s">
        <v>323</v>
      </c>
      <c r="AWN66" s="212" t="s">
        <v>323</v>
      </c>
      <c r="AWO66" s="212" t="s">
        <v>324</v>
      </c>
      <c r="AWP66" s="212" t="s">
        <v>325</v>
      </c>
      <c r="AWQ66" s="212" t="s">
        <v>325</v>
      </c>
      <c r="AWR66" s="212" t="s">
        <v>325</v>
      </c>
      <c r="AWS66" s="212" t="s">
        <v>326</v>
      </c>
      <c r="AWT66" s="212" t="s">
        <v>327</v>
      </c>
      <c r="AWU66" s="503">
        <v>123456</v>
      </c>
      <c r="AWV66" s="503">
        <v>123456</v>
      </c>
      <c r="AWW66" s="504">
        <v>123456</v>
      </c>
      <c r="AWX66" s="504">
        <v>123456</v>
      </c>
      <c r="AWY66" s="504">
        <v>123456</v>
      </c>
      <c r="AWZ66" s="504">
        <v>123456</v>
      </c>
      <c r="AXA66" s="503" t="s">
        <v>299</v>
      </c>
      <c r="AXB66" s="503" t="s">
        <v>299</v>
      </c>
      <c r="AXC66" s="503" t="s">
        <v>299</v>
      </c>
      <c r="AXD66" s="503" t="s">
        <v>299</v>
      </c>
      <c r="AXE66" s="503" t="s">
        <v>299</v>
      </c>
      <c r="AXF66" s="503" t="s">
        <v>299</v>
      </c>
      <c r="AXG66" s="503" t="s">
        <v>300</v>
      </c>
      <c r="AXH66" s="503" t="s">
        <v>300</v>
      </c>
      <c r="AXI66" s="503" t="s">
        <v>300</v>
      </c>
      <c r="AXJ66" s="503" t="s">
        <v>300</v>
      </c>
      <c r="AXK66" s="503" t="s">
        <v>300</v>
      </c>
      <c r="AXL66" s="503" t="s">
        <v>300</v>
      </c>
      <c r="AXM66" s="503" t="s">
        <v>302</v>
      </c>
      <c r="AXN66" s="503" t="s">
        <v>302</v>
      </c>
      <c r="AXO66" s="503" t="s">
        <v>302</v>
      </c>
      <c r="AXP66" s="503" t="s">
        <v>302</v>
      </c>
      <c r="AXQ66" s="503" t="s">
        <v>302</v>
      </c>
      <c r="AXR66" s="503" t="s">
        <v>302</v>
      </c>
      <c r="AXS66" s="503">
        <v>123456</v>
      </c>
      <c r="AXT66" s="503">
        <v>123456</v>
      </c>
      <c r="AXU66" s="504">
        <v>123456</v>
      </c>
      <c r="AXV66" s="504">
        <v>123456</v>
      </c>
      <c r="AXW66" s="503">
        <v>123456</v>
      </c>
      <c r="AXX66" s="503">
        <v>123456</v>
      </c>
      <c r="AXY66" s="503" t="s">
        <v>299</v>
      </c>
      <c r="AXZ66" s="503" t="s">
        <v>299</v>
      </c>
      <c r="AYA66" s="503" t="s">
        <v>299</v>
      </c>
      <c r="AYB66" s="503" t="s">
        <v>299</v>
      </c>
      <c r="AYC66" s="503" t="s">
        <v>299</v>
      </c>
      <c r="AYD66" s="503" t="s">
        <v>299</v>
      </c>
      <c r="AYE66" s="503" t="s">
        <v>306</v>
      </c>
      <c r="AYF66" s="503" t="s">
        <v>306</v>
      </c>
      <c r="AYG66" s="503" t="s">
        <v>306</v>
      </c>
      <c r="AYH66" s="503" t="s">
        <v>306</v>
      </c>
      <c r="AYI66" s="503" t="s">
        <v>306</v>
      </c>
      <c r="AYJ66" s="503" t="s">
        <v>306</v>
      </c>
      <c r="AYK66" s="503" t="s">
        <v>300</v>
      </c>
      <c r="AYL66" s="503" t="s">
        <v>300</v>
      </c>
      <c r="AYM66" s="503" t="s">
        <v>300</v>
      </c>
      <c r="AYN66" s="503" t="s">
        <v>300</v>
      </c>
      <c r="AYO66" s="503" t="s">
        <v>300</v>
      </c>
      <c r="AYP66" s="503" t="s">
        <v>300</v>
      </c>
      <c r="AYQ66" s="503">
        <v>123456</v>
      </c>
      <c r="AYR66" s="503">
        <v>123456</v>
      </c>
      <c r="AYS66" s="503">
        <v>123456</v>
      </c>
      <c r="AYT66" s="503">
        <v>123456</v>
      </c>
      <c r="AYU66" s="503">
        <v>123456</v>
      </c>
      <c r="AYV66" s="503">
        <v>123456</v>
      </c>
      <c r="AYW66" s="503" t="s">
        <v>300</v>
      </c>
      <c r="AYX66" s="503" t="s">
        <v>300</v>
      </c>
      <c r="AYY66" s="503" t="s">
        <v>300</v>
      </c>
      <c r="AYZ66" s="503" t="s">
        <v>300</v>
      </c>
      <c r="AZA66" s="503" t="s">
        <v>300</v>
      </c>
      <c r="AZB66" s="503" t="s">
        <v>300</v>
      </c>
      <c r="AZC66" s="503" t="s">
        <v>306</v>
      </c>
      <c r="AZD66" s="503" t="s">
        <v>306</v>
      </c>
      <c r="AZE66" s="503" t="s">
        <v>306</v>
      </c>
      <c r="AZF66" s="503" t="s">
        <v>306</v>
      </c>
      <c r="AZG66" s="503" t="s">
        <v>306</v>
      </c>
      <c r="AZH66" s="503" t="s">
        <v>306</v>
      </c>
      <c r="AZI66" s="503" t="s">
        <v>302</v>
      </c>
      <c r="AZJ66" s="503" t="s">
        <v>302</v>
      </c>
      <c r="AZK66" s="503" t="s">
        <v>302</v>
      </c>
      <c r="AZL66" s="503" t="s">
        <v>302</v>
      </c>
      <c r="AZM66" s="503" t="s">
        <v>302</v>
      </c>
      <c r="AZN66" s="503" t="s">
        <v>302</v>
      </c>
      <c r="AZO66" s="503">
        <v>123456</v>
      </c>
      <c r="AZP66" s="503">
        <v>123456</v>
      </c>
      <c r="AZQ66" s="503">
        <v>123456</v>
      </c>
      <c r="AZR66" s="503">
        <v>123456</v>
      </c>
      <c r="AZS66" s="503">
        <v>123456</v>
      </c>
      <c r="AZT66" s="503">
        <v>123456</v>
      </c>
      <c r="AZU66" s="503" t="s">
        <v>302</v>
      </c>
      <c r="AZV66" s="503" t="s">
        <v>302</v>
      </c>
      <c r="AZW66" s="503" t="s">
        <v>302</v>
      </c>
      <c r="AZX66" s="503" t="s">
        <v>302</v>
      </c>
      <c r="AZY66" s="503" t="s">
        <v>302</v>
      </c>
      <c r="AZZ66" s="503" t="s">
        <v>302</v>
      </c>
      <c r="BAA66" s="503" t="s">
        <v>306</v>
      </c>
      <c r="BAB66" s="503" t="s">
        <v>306</v>
      </c>
      <c r="BAC66" s="503" t="s">
        <v>306</v>
      </c>
      <c r="BAD66" s="503" t="s">
        <v>306</v>
      </c>
      <c r="BAE66" s="503" t="s">
        <v>306</v>
      </c>
      <c r="BAF66" s="503" t="s">
        <v>306</v>
      </c>
      <c r="BAG66" s="503" t="s">
        <v>299</v>
      </c>
      <c r="BAH66" s="503" t="s">
        <v>299</v>
      </c>
      <c r="BAI66" s="503" t="s">
        <v>299</v>
      </c>
      <c r="BAJ66" s="503" t="s">
        <v>299</v>
      </c>
      <c r="BAK66" s="503" t="s">
        <v>299</v>
      </c>
      <c r="BAL66" s="503" t="s">
        <v>299</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299</v>
      </c>
      <c r="BBX66" s="503" t="s">
        <v>299</v>
      </c>
      <c r="BBY66" s="503" t="s">
        <v>299</v>
      </c>
      <c r="BBZ66" s="503" t="s">
        <v>299</v>
      </c>
      <c r="BCA66" s="503" t="s">
        <v>299</v>
      </c>
      <c r="BCB66" s="503" t="s">
        <v>299</v>
      </c>
      <c r="BCC66" s="503" t="s">
        <v>299</v>
      </c>
      <c r="BCD66" s="503" t="s">
        <v>299</v>
      </c>
      <c r="BCE66" s="503" t="s">
        <v>299</v>
      </c>
      <c r="BCF66" s="503" t="s">
        <v>299</v>
      </c>
      <c r="BCG66" s="503" t="s">
        <v>299</v>
      </c>
      <c r="BCH66" s="503" t="s">
        <v>299</v>
      </c>
      <c r="BCI66" s="503" t="s">
        <v>299</v>
      </c>
      <c r="BCJ66" s="503" t="s">
        <v>299</v>
      </c>
      <c r="BCK66" s="503" t="s">
        <v>299</v>
      </c>
      <c r="BCL66" s="503" t="s">
        <v>299</v>
      </c>
      <c r="BCM66" s="503" t="s">
        <v>299</v>
      </c>
      <c r="BCN66" s="503" t="s">
        <v>299</v>
      </c>
      <c r="BCO66" s="503" t="s">
        <v>300</v>
      </c>
      <c r="BCP66" s="503" t="s">
        <v>300</v>
      </c>
      <c r="BCQ66" s="503" t="s">
        <v>300</v>
      </c>
      <c r="BCR66" s="503" t="s">
        <v>300</v>
      </c>
      <c r="BCS66" s="503" t="s">
        <v>300</v>
      </c>
      <c r="BCT66" s="503" t="s">
        <v>300</v>
      </c>
      <c r="BCU66" s="503" t="s">
        <v>300</v>
      </c>
      <c r="BCV66" s="503" t="s">
        <v>300</v>
      </c>
      <c r="BCW66" s="503" t="s">
        <v>300</v>
      </c>
      <c r="BCX66" s="503" t="s">
        <v>300</v>
      </c>
      <c r="BCY66" s="503" t="s">
        <v>300</v>
      </c>
      <c r="BCZ66" s="503" t="s">
        <v>300</v>
      </c>
      <c r="BDA66" s="503" t="s">
        <v>300</v>
      </c>
      <c r="BDB66" s="503" t="s">
        <v>300</v>
      </c>
      <c r="BDC66" s="503" t="s">
        <v>300</v>
      </c>
      <c r="BDD66" s="503" t="s">
        <v>300</v>
      </c>
      <c r="BDE66" s="503" t="s">
        <v>300</v>
      </c>
      <c r="BDF66" s="503" t="s">
        <v>300</v>
      </c>
      <c r="BDG66" s="503" t="s">
        <v>302</v>
      </c>
      <c r="BDH66" s="503" t="s">
        <v>302</v>
      </c>
      <c r="BDI66" s="503" t="s">
        <v>302</v>
      </c>
      <c r="BDJ66" s="503" t="s">
        <v>302</v>
      </c>
      <c r="BDK66" s="503" t="s">
        <v>302</v>
      </c>
      <c r="BDL66" s="503" t="s">
        <v>302</v>
      </c>
      <c r="BDM66" s="503" t="s">
        <v>302</v>
      </c>
      <c r="BDN66" s="503" t="s">
        <v>302</v>
      </c>
      <c r="BDO66" s="503" t="s">
        <v>302</v>
      </c>
      <c r="BDP66" s="503" t="s">
        <v>302</v>
      </c>
      <c r="BDQ66" s="503" t="s">
        <v>302</v>
      </c>
      <c r="BDR66" s="503" t="s">
        <v>302</v>
      </c>
      <c r="BDS66" s="503" t="s">
        <v>302</v>
      </c>
      <c r="BDT66" s="503" t="s">
        <v>302</v>
      </c>
      <c r="BDU66" s="503" t="s">
        <v>302</v>
      </c>
      <c r="BDV66" s="503" t="s">
        <v>302</v>
      </c>
      <c r="BDW66" s="503" t="s">
        <v>302</v>
      </c>
      <c r="BDX66" s="503" t="s">
        <v>302</v>
      </c>
      <c r="BDY66" s="503" t="s">
        <v>301</v>
      </c>
      <c r="BDZ66" s="503" t="s">
        <v>301</v>
      </c>
      <c r="BEA66" s="503" t="s">
        <v>301</v>
      </c>
      <c r="BEB66" s="503" t="s">
        <v>301</v>
      </c>
      <c r="BEC66" s="503" t="s">
        <v>301</v>
      </c>
      <c r="BED66" s="503" t="s">
        <v>301</v>
      </c>
      <c r="BEE66" s="503" t="s">
        <v>303</v>
      </c>
      <c r="BEF66" s="503" t="s">
        <v>303</v>
      </c>
      <c r="BEG66" s="503" t="s">
        <v>303</v>
      </c>
      <c r="BEH66" s="503" t="s">
        <v>303</v>
      </c>
      <c r="BEI66" s="503" t="s">
        <v>303</v>
      </c>
      <c r="BEJ66" s="503" t="s">
        <v>303</v>
      </c>
      <c r="BEK66" s="503" t="s">
        <v>304</v>
      </c>
      <c r="BEL66" s="503" t="s">
        <v>304</v>
      </c>
      <c r="BEM66" s="503" t="s">
        <v>304</v>
      </c>
      <c r="BEN66" s="503" t="s">
        <v>304</v>
      </c>
      <c r="BEO66" s="503" t="s">
        <v>304</v>
      </c>
      <c r="BEP66" s="503" t="s">
        <v>304</v>
      </c>
      <c r="BEQ66" s="503" t="s">
        <v>306</v>
      </c>
      <c r="BER66" s="503" t="s">
        <v>306</v>
      </c>
      <c r="BES66" s="503" t="s">
        <v>306</v>
      </c>
      <c r="BET66" s="503" t="s">
        <v>306</v>
      </c>
      <c r="BEU66" s="503" t="s">
        <v>306</v>
      </c>
      <c r="BEV66" s="503" t="s">
        <v>306</v>
      </c>
      <c r="BEW66" s="503" t="s">
        <v>306</v>
      </c>
      <c r="BEX66" s="503" t="s">
        <v>306</v>
      </c>
      <c r="BEY66" s="503" t="s">
        <v>306</v>
      </c>
      <c r="BEZ66" s="503" t="s">
        <v>306</v>
      </c>
      <c r="BFA66" s="503" t="s">
        <v>306</v>
      </c>
      <c r="BFB66" s="503" t="s">
        <v>306</v>
      </c>
      <c r="BFC66" s="503" t="s">
        <v>306</v>
      </c>
      <c r="BFD66" s="503" t="s">
        <v>306</v>
      </c>
      <c r="BFE66" s="503" t="s">
        <v>306</v>
      </c>
      <c r="BFF66" s="503" t="s">
        <v>306</v>
      </c>
      <c r="BFG66" s="503" t="s">
        <v>306</v>
      </c>
      <c r="BFH66" s="503" t="s">
        <v>306</v>
      </c>
      <c r="BFI66" s="503" t="s">
        <v>307</v>
      </c>
      <c r="BFJ66" s="503" t="s">
        <v>307</v>
      </c>
      <c r="BFK66" s="503" t="s">
        <v>307</v>
      </c>
      <c r="BFL66" s="503" t="s">
        <v>307</v>
      </c>
      <c r="BFM66" s="503" t="s">
        <v>307</v>
      </c>
      <c r="BFN66" s="503" t="s">
        <v>307</v>
      </c>
      <c r="BFO66" s="503" t="s">
        <v>308</v>
      </c>
      <c r="BFP66" s="503" t="s">
        <v>308</v>
      </c>
      <c r="BFQ66" s="503" t="s">
        <v>308</v>
      </c>
      <c r="BFR66" s="503" t="s">
        <v>308</v>
      </c>
      <c r="BFS66" s="503" t="s">
        <v>308</v>
      </c>
      <c r="BFT66" s="503" t="s">
        <v>308</v>
      </c>
      <c r="BFU66" s="503" t="s">
        <v>309</v>
      </c>
      <c r="BFV66" s="503" t="s">
        <v>309</v>
      </c>
      <c r="BFW66" s="503" t="s">
        <v>309</v>
      </c>
      <c r="BFX66" s="503" t="s">
        <v>309</v>
      </c>
      <c r="BFY66" s="503" t="s">
        <v>309</v>
      </c>
      <c r="BFZ66" s="503" t="s">
        <v>309</v>
      </c>
      <c r="BGA66" s="503">
        <v>123456</v>
      </c>
      <c r="BGB66" s="503">
        <v>123456</v>
      </c>
      <c r="BGC66" s="504">
        <v>123456</v>
      </c>
      <c r="BGD66" s="504">
        <v>123456</v>
      </c>
      <c r="BGE66" s="504">
        <v>123456</v>
      </c>
      <c r="BGF66" s="504">
        <v>123456</v>
      </c>
      <c r="BGG66" s="503" t="s">
        <v>299</v>
      </c>
      <c r="BGH66" s="503" t="s">
        <v>299</v>
      </c>
      <c r="BGI66" s="503" t="s">
        <v>299</v>
      </c>
      <c r="BGJ66" s="503" t="s">
        <v>299</v>
      </c>
      <c r="BGK66" s="503" t="s">
        <v>299</v>
      </c>
      <c r="BGL66" s="503" t="s">
        <v>299</v>
      </c>
      <c r="BGM66" s="503" t="s">
        <v>300</v>
      </c>
      <c r="BGN66" s="503" t="s">
        <v>300</v>
      </c>
      <c r="BGO66" s="503" t="s">
        <v>300</v>
      </c>
      <c r="BGP66" s="503" t="s">
        <v>300</v>
      </c>
      <c r="BGQ66" s="503" t="s">
        <v>300</v>
      </c>
      <c r="BGR66" s="503" t="s">
        <v>300</v>
      </c>
      <c r="BGS66" s="503" t="s">
        <v>313</v>
      </c>
      <c r="BGT66" s="503" t="s">
        <v>313</v>
      </c>
      <c r="BGU66" s="503" t="s">
        <v>313</v>
      </c>
      <c r="BGV66" s="503" t="s">
        <v>313</v>
      </c>
      <c r="BGW66" s="503" t="s">
        <v>313</v>
      </c>
      <c r="BGX66" s="503" t="s">
        <v>313</v>
      </c>
      <c r="BGY66" s="503">
        <v>123456</v>
      </c>
      <c r="BGZ66" s="503">
        <v>123456</v>
      </c>
      <c r="BHA66" s="503">
        <v>123456</v>
      </c>
      <c r="BHB66" s="503">
        <v>123456</v>
      </c>
      <c r="BHC66" s="503">
        <v>123456</v>
      </c>
      <c r="BHD66" s="503">
        <v>123456</v>
      </c>
      <c r="BHE66" s="503" t="s">
        <v>300</v>
      </c>
      <c r="BHF66" s="503" t="s">
        <v>300</v>
      </c>
      <c r="BHG66" s="503" t="s">
        <v>300</v>
      </c>
      <c r="BHH66" s="503" t="s">
        <v>300</v>
      </c>
      <c r="BHI66" s="503" t="s">
        <v>300</v>
      </c>
      <c r="BHJ66" s="503" t="s">
        <v>300</v>
      </c>
      <c r="BHK66" s="503" t="s">
        <v>302</v>
      </c>
      <c r="BHL66" s="503" t="s">
        <v>302</v>
      </c>
      <c r="BHM66" s="503" t="s">
        <v>302</v>
      </c>
      <c r="BHN66" s="503" t="s">
        <v>302</v>
      </c>
      <c r="BHO66" s="503" t="s">
        <v>302</v>
      </c>
      <c r="BHP66" s="503" t="s">
        <v>302</v>
      </c>
      <c r="BHQ66" s="503" t="s">
        <v>313</v>
      </c>
      <c r="BHR66" s="503" t="s">
        <v>313</v>
      </c>
      <c r="BHS66" s="503" t="s">
        <v>313</v>
      </c>
      <c r="BHT66" s="503" t="s">
        <v>313</v>
      </c>
      <c r="BHU66" s="503" t="s">
        <v>313</v>
      </c>
      <c r="BHV66" s="503" t="s">
        <v>313</v>
      </c>
      <c r="BHW66" s="503">
        <v>123456</v>
      </c>
      <c r="BHX66" s="503">
        <v>123456</v>
      </c>
      <c r="BHY66" s="503">
        <v>123456</v>
      </c>
      <c r="BHZ66" s="503">
        <v>123456</v>
      </c>
      <c r="BIA66" s="503">
        <v>123456</v>
      </c>
      <c r="BIB66" s="503">
        <v>123456</v>
      </c>
      <c r="BIC66" s="503" t="s">
        <v>299</v>
      </c>
      <c r="BID66" s="503" t="s">
        <v>299</v>
      </c>
      <c r="BIE66" s="503" t="s">
        <v>299</v>
      </c>
      <c r="BIF66" s="503" t="s">
        <v>299</v>
      </c>
      <c r="BIG66" s="503" t="s">
        <v>299</v>
      </c>
      <c r="BIH66" s="503" t="s">
        <v>299</v>
      </c>
      <c r="BII66" s="503" t="s">
        <v>302</v>
      </c>
      <c r="BIJ66" s="503" t="s">
        <v>302</v>
      </c>
      <c r="BIK66" s="503" t="s">
        <v>302</v>
      </c>
      <c r="BIL66" s="503" t="s">
        <v>302</v>
      </c>
      <c r="BIM66" s="503" t="s">
        <v>302</v>
      </c>
      <c r="BIN66" s="503" t="s">
        <v>302</v>
      </c>
      <c r="BIO66" s="503" t="s">
        <v>313</v>
      </c>
      <c r="BIP66" s="503" t="s">
        <v>313</v>
      </c>
      <c r="BIQ66" s="503" t="s">
        <v>313</v>
      </c>
      <c r="BIR66" s="503" t="s">
        <v>313</v>
      </c>
      <c r="BIS66" s="503" t="s">
        <v>313</v>
      </c>
      <c r="BIT66" s="503" t="s">
        <v>313</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299</v>
      </c>
      <c r="BKF66" s="503" t="s">
        <v>299</v>
      </c>
      <c r="BKG66" s="503" t="s">
        <v>299</v>
      </c>
      <c r="BKH66" s="503" t="s">
        <v>299</v>
      </c>
      <c r="BKI66" s="503" t="s">
        <v>299</v>
      </c>
      <c r="BKJ66" s="503" t="s">
        <v>299</v>
      </c>
      <c r="BKK66" s="503" t="s">
        <v>299</v>
      </c>
      <c r="BKL66" s="503" t="s">
        <v>299</v>
      </c>
      <c r="BKM66" s="503" t="s">
        <v>299</v>
      </c>
      <c r="BKN66" s="503" t="s">
        <v>299</v>
      </c>
      <c r="BKO66" s="503" t="s">
        <v>299</v>
      </c>
      <c r="BKP66" s="503" t="s">
        <v>299</v>
      </c>
      <c r="BKQ66" s="503" t="s">
        <v>299</v>
      </c>
      <c r="BKR66" s="503" t="s">
        <v>299</v>
      </c>
      <c r="BKS66" s="503" t="s">
        <v>299</v>
      </c>
      <c r="BKT66" s="503" t="s">
        <v>299</v>
      </c>
      <c r="BKU66" s="503" t="s">
        <v>299</v>
      </c>
      <c r="BKV66" s="503" t="s">
        <v>299</v>
      </c>
      <c r="BKW66" s="503" t="s">
        <v>300</v>
      </c>
      <c r="BKX66" s="503" t="s">
        <v>300</v>
      </c>
      <c r="BKY66" s="503" t="s">
        <v>300</v>
      </c>
      <c r="BKZ66" s="503" t="s">
        <v>300</v>
      </c>
      <c r="BLA66" s="503" t="s">
        <v>300</v>
      </c>
      <c r="BLB66" s="503" t="s">
        <v>300</v>
      </c>
      <c r="BLC66" s="503" t="s">
        <v>300</v>
      </c>
      <c r="BLD66" s="503" t="s">
        <v>300</v>
      </c>
      <c r="BLE66" s="503" t="s">
        <v>300</v>
      </c>
      <c r="BLF66" s="503" t="s">
        <v>300</v>
      </c>
      <c r="BLG66" s="503" t="s">
        <v>300</v>
      </c>
      <c r="BLH66" s="503" t="s">
        <v>300</v>
      </c>
      <c r="BLI66" s="503" t="s">
        <v>300</v>
      </c>
      <c r="BLJ66" s="503" t="s">
        <v>300</v>
      </c>
      <c r="BLK66" s="503" t="s">
        <v>300</v>
      </c>
      <c r="BLL66" s="503" t="s">
        <v>300</v>
      </c>
      <c r="BLM66" s="503" t="s">
        <v>300</v>
      </c>
      <c r="BLN66" s="503" t="s">
        <v>300</v>
      </c>
      <c r="BLO66" s="503" t="s">
        <v>302</v>
      </c>
      <c r="BLP66" s="503" t="s">
        <v>302</v>
      </c>
      <c r="BLQ66" s="503" t="s">
        <v>302</v>
      </c>
      <c r="BLR66" s="503" t="s">
        <v>302</v>
      </c>
      <c r="BLS66" s="503" t="s">
        <v>302</v>
      </c>
      <c r="BLT66" s="503" t="s">
        <v>302</v>
      </c>
      <c r="BLU66" s="503" t="s">
        <v>302</v>
      </c>
      <c r="BLV66" s="503" t="s">
        <v>302</v>
      </c>
      <c r="BLW66" s="503" t="s">
        <v>302</v>
      </c>
      <c r="BLX66" s="503" t="s">
        <v>302</v>
      </c>
      <c r="BLY66" s="503" t="s">
        <v>302</v>
      </c>
      <c r="BLZ66" s="503" t="s">
        <v>302</v>
      </c>
      <c r="BMA66" s="503" t="s">
        <v>302</v>
      </c>
      <c r="BMB66" s="503" t="s">
        <v>302</v>
      </c>
      <c r="BMC66" s="503" t="s">
        <v>302</v>
      </c>
      <c r="BMD66" s="503" t="s">
        <v>302</v>
      </c>
      <c r="BME66" s="503" t="s">
        <v>302</v>
      </c>
      <c r="BMF66" s="503" t="s">
        <v>302</v>
      </c>
      <c r="BMG66" s="503" t="s">
        <v>301</v>
      </c>
      <c r="BMH66" s="503" t="s">
        <v>301</v>
      </c>
      <c r="BMI66" s="503" t="s">
        <v>301</v>
      </c>
      <c r="BMJ66" s="503" t="s">
        <v>301</v>
      </c>
      <c r="BMK66" s="503" t="s">
        <v>301</v>
      </c>
      <c r="BML66" s="503" t="s">
        <v>301</v>
      </c>
      <c r="BMM66" s="503" t="s">
        <v>303</v>
      </c>
      <c r="BMN66" s="503" t="s">
        <v>303</v>
      </c>
      <c r="BMO66" s="503" t="s">
        <v>303</v>
      </c>
      <c r="BMP66" s="503" t="s">
        <v>303</v>
      </c>
      <c r="BMQ66" s="503" t="s">
        <v>303</v>
      </c>
      <c r="BMR66" s="503" t="s">
        <v>303</v>
      </c>
      <c r="BMS66" s="503" t="s">
        <v>304</v>
      </c>
      <c r="BMT66" s="503" t="s">
        <v>304</v>
      </c>
      <c r="BMU66" s="503" t="s">
        <v>304</v>
      </c>
      <c r="BMV66" s="503" t="s">
        <v>304</v>
      </c>
      <c r="BMW66" s="503" t="s">
        <v>304</v>
      </c>
      <c r="BMX66" s="503" t="s">
        <v>304</v>
      </c>
      <c r="BMY66" s="503" t="s">
        <v>313</v>
      </c>
      <c r="BMZ66" s="503" t="s">
        <v>313</v>
      </c>
      <c r="BNA66" s="503" t="s">
        <v>313</v>
      </c>
      <c r="BNB66" s="503" t="s">
        <v>313</v>
      </c>
      <c r="BNC66" s="503" t="s">
        <v>313</v>
      </c>
      <c r="BND66" s="503" t="s">
        <v>313</v>
      </c>
      <c r="BNE66" s="503" t="s">
        <v>313</v>
      </c>
      <c r="BNF66" s="503" t="s">
        <v>313</v>
      </c>
      <c r="BNG66" s="503" t="s">
        <v>313</v>
      </c>
      <c r="BNH66" s="503" t="s">
        <v>313</v>
      </c>
      <c r="BNI66" s="503" t="s">
        <v>313</v>
      </c>
      <c r="BNJ66" s="503" t="s">
        <v>313</v>
      </c>
      <c r="BNK66" s="503" t="s">
        <v>313</v>
      </c>
      <c r="BNL66" s="503" t="s">
        <v>313</v>
      </c>
      <c r="BNM66" s="503" t="s">
        <v>313</v>
      </c>
      <c r="BNN66" s="503" t="s">
        <v>313</v>
      </c>
      <c r="BNO66" s="503" t="s">
        <v>313</v>
      </c>
      <c r="BNP66" s="503" t="s">
        <v>313</v>
      </c>
      <c r="BNQ66" s="503" t="s">
        <v>314</v>
      </c>
      <c r="BNR66" s="503" t="s">
        <v>314</v>
      </c>
      <c r="BNS66" s="503" t="s">
        <v>314</v>
      </c>
      <c r="BNT66" s="503" t="s">
        <v>314</v>
      </c>
      <c r="BNU66" s="503" t="s">
        <v>314</v>
      </c>
      <c r="BNV66" s="503" t="s">
        <v>314</v>
      </c>
      <c r="BNW66" s="503" t="s">
        <v>315</v>
      </c>
      <c r="BNX66" s="503" t="s">
        <v>315</v>
      </c>
      <c r="BNY66" s="503" t="s">
        <v>315</v>
      </c>
      <c r="BNZ66" s="503" t="s">
        <v>315</v>
      </c>
      <c r="BOA66" s="503" t="s">
        <v>315</v>
      </c>
      <c r="BOB66" s="503" t="s">
        <v>315</v>
      </c>
      <c r="BOC66" s="503" t="s">
        <v>317</v>
      </c>
      <c r="BOD66" s="503" t="s">
        <v>317</v>
      </c>
      <c r="BOE66" s="503" t="s">
        <v>317</v>
      </c>
      <c r="BOF66" s="503" t="s">
        <v>317</v>
      </c>
      <c r="BOG66" s="503" t="s">
        <v>317</v>
      </c>
      <c r="BOH66" s="503" t="s">
        <v>317</v>
      </c>
      <c r="BOI66" s="503">
        <v>123456</v>
      </c>
      <c r="BOJ66" s="503">
        <v>123456</v>
      </c>
      <c r="BOK66" s="503">
        <v>123456</v>
      </c>
      <c r="BOL66" s="503">
        <v>123456</v>
      </c>
      <c r="BOM66" s="504">
        <v>123456</v>
      </c>
      <c r="BON66" s="504">
        <v>123456</v>
      </c>
      <c r="BOO66" s="503" t="s">
        <v>299</v>
      </c>
      <c r="BOP66" s="503" t="s">
        <v>299</v>
      </c>
      <c r="BOQ66" s="503" t="s">
        <v>299</v>
      </c>
      <c r="BOR66" s="503" t="s">
        <v>299</v>
      </c>
      <c r="BOS66" s="503" t="s">
        <v>299</v>
      </c>
      <c r="BOT66" s="503" t="s">
        <v>299</v>
      </c>
      <c r="BOU66" s="503" t="s">
        <v>306</v>
      </c>
      <c r="BOV66" s="503" t="s">
        <v>306</v>
      </c>
      <c r="BOW66" s="503" t="s">
        <v>306</v>
      </c>
      <c r="BOX66" s="503" t="s">
        <v>306</v>
      </c>
      <c r="BOY66" s="503" t="s">
        <v>306</v>
      </c>
      <c r="BOZ66" s="503" t="s">
        <v>306</v>
      </c>
      <c r="BPA66" s="503" t="s">
        <v>313</v>
      </c>
      <c r="BPB66" s="503" t="s">
        <v>313</v>
      </c>
      <c r="BPC66" s="503" t="s">
        <v>313</v>
      </c>
      <c r="BPD66" s="503" t="s">
        <v>313</v>
      </c>
      <c r="BPE66" s="503" t="s">
        <v>313</v>
      </c>
      <c r="BPF66" s="503" t="s">
        <v>313</v>
      </c>
      <c r="BPG66" s="503">
        <v>123456</v>
      </c>
      <c r="BPH66" s="503">
        <v>123456</v>
      </c>
      <c r="BPI66" s="503">
        <v>123456</v>
      </c>
      <c r="BPJ66" s="503">
        <v>123456</v>
      </c>
      <c r="BPK66" s="503">
        <v>123456</v>
      </c>
      <c r="BPL66" s="503">
        <v>123456</v>
      </c>
      <c r="BPM66" s="503" t="s">
        <v>300</v>
      </c>
      <c r="BPN66" s="503" t="s">
        <v>300</v>
      </c>
      <c r="BPO66" s="503" t="s">
        <v>300</v>
      </c>
      <c r="BPP66" s="503" t="s">
        <v>300</v>
      </c>
      <c r="BPQ66" s="503" t="s">
        <v>300</v>
      </c>
      <c r="BPR66" s="503" t="s">
        <v>300</v>
      </c>
      <c r="BPS66" s="503" t="s">
        <v>306</v>
      </c>
      <c r="BPT66" s="503" t="s">
        <v>306</v>
      </c>
      <c r="BPU66" s="503" t="s">
        <v>306</v>
      </c>
      <c r="BPV66" s="503" t="s">
        <v>306</v>
      </c>
      <c r="BPW66" s="503" t="s">
        <v>306</v>
      </c>
      <c r="BPX66" s="503" t="s">
        <v>306</v>
      </c>
      <c r="BPY66" s="503" t="s">
        <v>313</v>
      </c>
      <c r="BPZ66" s="503" t="s">
        <v>313</v>
      </c>
      <c r="BQA66" s="503" t="s">
        <v>313</v>
      </c>
      <c r="BQB66" s="503" t="s">
        <v>313</v>
      </c>
      <c r="BQC66" s="503" t="s">
        <v>313</v>
      </c>
      <c r="BQD66" s="503" t="s">
        <v>313</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299</v>
      </c>
      <c r="BRP66" s="503" t="s">
        <v>299</v>
      </c>
      <c r="BRQ66" s="503" t="s">
        <v>299</v>
      </c>
      <c r="BRR66" s="503" t="s">
        <v>299</v>
      </c>
      <c r="BRS66" s="503" t="s">
        <v>299</v>
      </c>
      <c r="BRT66" s="503" t="s">
        <v>299</v>
      </c>
      <c r="BRU66" s="503" t="s">
        <v>299</v>
      </c>
      <c r="BRV66" s="503" t="s">
        <v>299</v>
      </c>
      <c r="BRW66" s="503" t="s">
        <v>299</v>
      </c>
      <c r="BRX66" s="503" t="s">
        <v>299</v>
      </c>
      <c r="BRY66" s="503" t="s">
        <v>299</v>
      </c>
      <c r="BRZ66" s="503" t="s">
        <v>299</v>
      </c>
      <c r="BSA66" s="503" t="s">
        <v>299</v>
      </c>
      <c r="BSB66" s="503" t="s">
        <v>299</v>
      </c>
      <c r="BSC66" s="503" t="s">
        <v>299</v>
      </c>
      <c r="BSD66" s="503" t="s">
        <v>299</v>
      </c>
      <c r="BSE66" s="503" t="s">
        <v>299</v>
      </c>
      <c r="BSF66" s="503" t="s">
        <v>299</v>
      </c>
      <c r="BSG66" s="503" t="s">
        <v>300</v>
      </c>
      <c r="BSH66" s="503" t="s">
        <v>300</v>
      </c>
      <c r="BSI66" s="503" t="s">
        <v>300</v>
      </c>
      <c r="BSJ66" s="503" t="s">
        <v>300</v>
      </c>
      <c r="BSK66" s="503" t="s">
        <v>300</v>
      </c>
      <c r="BSL66" s="503" t="s">
        <v>300</v>
      </c>
      <c r="BSM66" s="503" t="s">
        <v>300</v>
      </c>
      <c r="BSN66" s="503" t="s">
        <v>300</v>
      </c>
      <c r="BSO66" s="503" t="s">
        <v>300</v>
      </c>
      <c r="BSP66" s="503" t="s">
        <v>300</v>
      </c>
      <c r="BSQ66" s="503" t="s">
        <v>300</v>
      </c>
      <c r="BSR66" s="503" t="s">
        <v>300</v>
      </c>
      <c r="BSS66" s="503" t="s">
        <v>300</v>
      </c>
      <c r="BST66" s="503" t="s">
        <v>300</v>
      </c>
      <c r="BSU66" s="503" t="s">
        <v>300</v>
      </c>
      <c r="BSV66" s="503" t="s">
        <v>300</v>
      </c>
      <c r="BSW66" s="503" t="s">
        <v>300</v>
      </c>
      <c r="BSX66" s="503" t="s">
        <v>300</v>
      </c>
      <c r="BSY66" s="503" t="s">
        <v>306</v>
      </c>
      <c r="BSZ66" s="503" t="s">
        <v>306</v>
      </c>
      <c r="BTA66" s="503" t="s">
        <v>306</v>
      </c>
      <c r="BTB66" s="503" t="s">
        <v>306</v>
      </c>
      <c r="BTC66" s="503" t="s">
        <v>306</v>
      </c>
      <c r="BTD66" s="503" t="s">
        <v>306</v>
      </c>
      <c r="BTE66" s="503" t="s">
        <v>306</v>
      </c>
      <c r="BTF66" s="503" t="s">
        <v>306</v>
      </c>
      <c r="BTG66" s="503" t="s">
        <v>306</v>
      </c>
      <c r="BTH66" s="503" t="s">
        <v>306</v>
      </c>
      <c r="BTI66" s="503" t="s">
        <v>306</v>
      </c>
      <c r="BTJ66" s="503" t="s">
        <v>306</v>
      </c>
      <c r="BTK66" s="503" t="s">
        <v>306</v>
      </c>
      <c r="BTL66" s="503" t="s">
        <v>306</v>
      </c>
      <c r="BTM66" s="503" t="s">
        <v>306</v>
      </c>
      <c r="BTN66" s="503" t="s">
        <v>306</v>
      </c>
      <c r="BTO66" s="503" t="s">
        <v>306</v>
      </c>
      <c r="BTP66" s="503" t="s">
        <v>306</v>
      </c>
      <c r="BTQ66" s="503" t="s">
        <v>301</v>
      </c>
      <c r="BTR66" s="503" t="s">
        <v>301</v>
      </c>
      <c r="BTS66" s="503" t="s">
        <v>301</v>
      </c>
      <c r="BTT66" s="503" t="s">
        <v>301</v>
      </c>
      <c r="BTU66" s="503" t="s">
        <v>301</v>
      </c>
      <c r="BTV66" s="503" t="s">
        <v>301</v>
      </c>
      <c r="BTW66" s="503" t="s">
        <v>307</v>
      </c>
      <c r="BTX66" s="503" t="s">
        <v>307</v>
      </c>
      <c r="BTY66" s="503" t="s">
        <v>307</v>
      </c>
      <c r="BTZ66" s="503" t="s">
        <v>307</v>
      </c>
      <c r="BUA66" s="503" t="s">
        <v>307</v>
      </c>
      <c r="BUB66" s="503" t="s">
        <v>307</v>
      </c>
      <c r="BUC66" s="503" t="s">
        <v>308</v>
      </c>
      <c r="BUD66" s="503" t="s">
        <v>308</v>
      </c>
      <c r="BUE66" s="503" t="s">
        <v>308</v>
      </c>
      <c r="BUF66" s="503" t="s">
        <v>308</v>
      </c>
      <c r="BUG66" s="503" t="s">
        <v>308</v>
      </c>
      <c r="BUH66" s="503" t="s">
        <v>308</v>
      </c>
      <c r="BUI66" s="503" t="s">
        <v>313</v>
      </c>
      <c r="BUJ66" s="503" t="s">
        <v>313</v>
      </c>
      <c r="BUK66" s="503" t="s">
        <v>313</v>
      </c>
      <c r="BUL66" s="503" t="s">
        <v>313</v>
      </c>
      <c r="BUM66" s="503" t="s">
        <v>313</v>
      </c>
      <c r="BUN66" s="503" t="s">
        <v>313</v>
      </c>
      <c r="BUO66" s="503" t="s">
        <v>313</v>
      </c>
      <c r="BUP66" s="503" t="s">
        <v>313</v>
      </c>
      <c r="BUQ66" s="503" t="s">
        <v>313</v>
      </c>
      <c r="BUR66" s="503" t="s">
        <v>313</v>
      </c>
      <c r="BUS66" s="503" t="s">
        <v>313</v>
      </c>
      <c r="BUT66" s="503" t="s">
        <v>313</v>
      </c>
      <c r="BUU66" s="503" t="s">
        <v>313</v>
      </c>
      <c r="BUV66" s="503" t="s">
        <v>313</v>
      </c>
      <c r="BUW66" s="503" t="s">
        <v>313</v>
      </c>
      <c r="BUX66" s="503" t="s">
        <v>313</v>
      </c>
      <c r="BUY66" s="503" t="s">
        <v>313</v>
      </c>
      <c r="BUZ66" s="503" t="s">
        <v>313</v>
      </c>
      <c r="BVA66" s="503" t="s">
        <v>314</v>
      </c>
      <c r="BVB66" s="503" t="s">
        <v>314</v>
      </c>
      <c r="BVC66" s="503" t="s">
        <v>314</v>
      </c>
      <c r="BVD66" s="503" t="s">
        <v>314</v>
      </c>
      <c r="BVE66" s="503" t="s">
        <v>314</v>
      </c>
      <c r="BVF66" s="503" t="s">
        <v>314</v>
      </c>
      <c r="BVG66" s="503" t="s">
        <v>315</v>
      </c>
      <c r="BVH66" s="503" t="s">
        <v>315</v>
      </c>
      <c r="BVI66" s="503" t="s">
        <v>315</v>
      </c>
      <c r="BVJ66" s="503" t="s">
        <v>315</v>
      </c>
      <c r="BVK66" s="503" t="s">
        <v>315</v>
      </c>
      <c r="BVL66" s="503" t="s">
        <v>315</v>
      </c>
      <c r="BVM66" s="503" t="s">
        <v>321</v>
      </c>
      <c r="BVN66" s="503" t="s">
        <v>321</v>
      </c>
      <c r="BVO66" s="503" t="s">
        <v>321</v>
      </c>
      <c r="BVP66" s="503" t="s">
        <v>321</v>
      </c>
      <c r="BVQ66" s="503" t="s">
        <v>321</v>
      </c>
      <c r="BVR66" s="503" t="s">
        <v>321</v>
      </c>
      <c r="BVS66" s="503">
        <v>123456</v>
      </c>
      <c r="BVT66" s="503">
        <v>123456</v>
      </c>
      <c r="BVU66" s="504">
        <v>123456</v>
      </c>
      <c r="BVV66" s="504">
        <v>123456</v>
      </c>
      <c r="BVW66" s="504">
        <v>123456</v>
      </c>
      <c r="BVX66" s="504">
        <v>123456</v>
      </c>
      <c r="BVY66" s="503" t="s">
        <v>302</v>
      </c>
      <c r="BVZ66" s="503" t="s">
        <v>302</v>
      </c>
      <c r="BWA66" s="503" t="s">
        <v>302</v>
      </c>
      <c r="BWB66" s="503" t="s">
        <v>302</v>
      </c>
      <c r="BWC66" s="503" t="s">
        <v>302</v>
      </c>
      <c r="BWD66" s="503" t="s">
        <v>302</v>
      </c>
      <c r="BWE66" s="503" t="s">
        <v>306</v>
      </c>
      <c r="BWF66" s="503" t="s">
        <v>306</v>
      </c>
      <c r="BWG66" s="503" t="s">
        <v>306</v>
      </c>
      <c r="BWH66" s="503" t="s">
        <v>306</v>
      </c>
      <c r="BWI66" s="503" t="s">
        <v>306</v>
      </c>
      <c r="BWJ66" s="503" t="s">
        <v>306</v>
      </c>
      <c r="BWK66" s="503" t="s">
        <v>313</v>
      </c>
      <c r="BWL66" s="503" t="s">
        <v>313</v>
      </c>
      <c r="BWM66" s="503" t="s">
        <v>313</v>
      </c>
      <c r="BWN66" s="503" t="s">
        <v>313</v>
      </c>
      <c r="BWO66" s="503" t="s">
        <v>313</v>
      </c>
      <c r="BWP66" s="503" t="s">
        <v>313</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299</v>
      </c>
      <c r="BYB66" s="503" t="s">
        <v>299</v>
      </c>
      <c r="BYC66" s="503" t="s">
        <v>299</v>
      </c>
      <c r="BYD66" s="503" t="s">
        <v>299</v>
      </c>
      <c r="BYE66" s="503" t="s">
        <v>299</v>
      </c>
      <c r="BYF66" s="503" t="s">
        <v>299</v>
      </c>
      <c r="BYG66" s="503" t="s">
        <v>299</v>
      </c>
      <c r="BYH66" s="503" t="s">
        <v>299</v>
      </c>
      <c r="BYI66" s="503" t="s">
        <v>299</v>
      </c>
      <c r="BYJ66" s="503" t="s">
        <v>299</v>
      </c>
      <c r="BYK66" s="503" t="s">
        <v>299</v>
      </c>
      <c r="BYL66" s="503" t="s">
        <v>299</v>
      </c>
      <c r="BYM66" s="503" t="s">
        <v>299</v>
      </c>
      <c r="BYN66" s="503" t="s">
        <v>299</v>
      </c>
      <c r="BYO66" s="503" t="s">
        <v>299</v>
      </c>
      <c r="BYP66" s="503" t="s">
        <v>299</v>
      </c>
      <c r="BYQ66" s="503" t="s">
        <v>299</v>
      </c>
      <c r="BYR66" s="503" t="s">
        <v>299</v>
      </c>
      <c r="BYS66" s="503" t="s">
        <v>302</v>
      </c>
      <c r="BYT66" s="503" t="s">
        <v>302</v>
      </c>
      <c r="BYU66" s="503" t="s">
        <v>302</v>
      </c>
      <c r="BYV66" s="503" t="s">
        <v>302</v>
      </c>
      <c r="BYW66" s="503" t="s">
        <v>302</v>
      </c>
      <c r="BYX66" s="503" t="s">
        <v>302</v>
      </c>
      <c r="BYY66" s="503" t="s">
        <v>302</v>
      </c>
      <c r="BYZ66" s="503" t="s">
        <v>302</v>
      </c>
      <c r="BZA66" s="503" t="s">
        <v>302</v>
      </c>
      <c r="BZB66" s="503" t="s">
        <v>302</v>
      </c>
      <c r="BZC66" s="503" t="s">
        <v>302</v>
      </c>
      <c r="BZD66" s="503" t="s">
        <v>302</v>
      </c>
      <c r="BZE66" s="503" t="s">
        <v>302</v>
      </c>
      <c r="BZF66" s="503" t="s">
        <v>302</v>
      </c>
      <c r="BZG66" s="503" t="s">
        <v>302</v>
      </c>
      <c r="BZH66" s="503" t="s">
        <v>302</v>
      </c>
      <c r="BZI66" s="503" t="s">
        <v>302</v>
      </c>
      <c r="BZJ66" s="503" t="s">
        <v>302</v>
      </c>
      <c r="BZK66" s="503" t="s">
        <v>306</v>
      </c>
      <c r="BZL66" s="503" t="s">
        <v>306</v>
      </c>
      <c r="BZM66" s="503" t="s">
        <v>306</v>
      </c>
      <c r="BZN66" s="503" t="s">
        <v>306</v>
      </c>
      <c r="BZO66" s="503" t="s">
        <v>306</v>
      </c>
      <c r="BZP66" s="503" t="s">
        <v>306</v>
      </c>
      <c r="BZQ66" s="503" t="s">
        <v>306</v>
      </c>
      <c r="BZR66" s="503" t="s">
        <v>306</v>
      </c>
      <c r="BZS66" s="503" t="s">
        <v>306</v>
      </c>
      <c r="BZT66" s="503" t="s">
        <v>306</v>
      </c>
      <c r="BZU66" s="503" t="s">
        <v>306</v>
      </c>
      <c r="BZV66" s="503" t="s">
        <v>306</v>
      </c>
      <c r="BZW66" s="503" t="s">
        <v>306</v>
      </c>
      <c r="BZX66" s="503" t="s">
        <v>306</v>
      </c>
      <c r="BZY66" s="503" t="s">
        <v>306</v>
      </c>
      <c r="BZZ66" s="503" t="s">
        <v>306</v>
      </c>
      <c r="CAA66" s="503" t="s">
        <v>306</v>
      </c>
      <c r="CAB66" s="503" t="s">
        <v>306</v>
      </c>
      <c r="CAC66" s="503" t="s">
        <v>303</v>
      </c>
      <c r="CAD66" s="503" t="s">
        <v>303</v>
      </c>
      <c r="CAE66" s="503" t="s">
        <v>303</v>
      </c>
      <c r="CAF66" s="503" t="s">
        <v>303</v>
      </c>
      <c r="CAG66" s="503" t="s">
        <v>303</v>
      </c>
      <c r="CAH66" s="503" t="s">
        <v>303</v>
      </c>
      <c r="CAI66" s="503" t="s">
        <v>307</v>
      </c>
      <c r="CAJ66" s="503" t="s">
        <v>307</v>
      </c>
      <c r="CAK66" s="503" t="s">
        <v>307</v>
      </c>
      <c r="CAL66" s="503" t="s">
        <v>307</v>
      </c>
      <c r="CAM66" s="503" t="s">
        <v>307</v>
      </c>
      <c r="CAN66" s="503" t="s">
        <v>307</v>
      </c>
      <c r="CAO66" s="503" t="s">
        <v>309</v>
      </c>
      <c r="CAP66" s="503" t="s">
        <v>309</v>
      </c>
      <c r="CAQ66" s="503" t="s">
        <v>309</v>
      </c>
      <c r="CAR66" s="503" t="s">
        <v>309</v>
      </c>
      <c r="CAS66" s="503" t="s">
        <v>309</v>
      </c>
      <c r="CAT66" s="503" t="s">
        <v>309</v>
      </c>
      <c r="CAU66" s="503" t="s">
        <v>313</v>
      </c>
      <c r="CAV66" s="503" t="s">
        <v>313</v>
      </c>
      <c r="CAW66" s="503" t="s">
        <v>313</v>
      </c>
      <c r="CAX66" s="503" t="s">
        <v>313</v>
      </c>
      <c r="CAY66" s="503" t="s">
        <v>313</v>
      </c>
      <c r="CAZ66" s="503" t="s">
        <v>313</v>
      </c>
      <c r="CBA66" s="503" t="s">
        <v>313</v>
      </c>
      <c r="CBB66" s="503" t="s">
        <v>313</v>
      </c>
      <c r="CBC66" s="503" t="s">
        <v>313</v>
      </c>
      <c r="CBD66" s="503" t="s">
        <v>313</v>
      </c>
      <c r="CBE66" s="503" t="s">
        <v>313</v>
      </c>
      <c r="CBF66" s="503" t="s">
        <v>313</v>
      </c>
      <c r="CBG66" s="503" t="s">
        <v>313</v>
      </c>
      <c r="CBH66" s="503" t="s">
        <v>313</v>
      </c>
      <c r="CBI66" s="503" t="s">
        <v>313</v>
      </c>
      <c r="CBJ66" s="503" t="s">
        <v>313</v>
      </c>
      <c r="CBK66" s="503" t="s">
        <v>313</v>
      </c>
      <c r="CBL66" s="503" t="s">
        <v>313</v>
      </c>
      <c r="CBM66" s="503" t="s">
        <v>314</v>
      </c>
      <c r="CBN66" s="503" t="s">
        <v>314</v>
      </c>
      <c r="CBO66" s="503" t="s">
        <v>314</v>
      </c>
      <c r="CBP66" s="503" t="s">
        <v>314</v>
      </c>
      <c r="CBQ66" s="503" t="s">
        <v>314</v>
      </c>
      <c r="CBR66" s="503" t="s">
        <v>314</v>
      </c>
      <c r="CBS66" s="503" t="s">
        <v>317</v>
      </c>
      <c r="CBT66" s="503" t="s">
        <v>317</v>
      </c>
      <c r="CBU66" s="503" t="s">
        <v>317</v>
      </c>
      <c r="CBV66" s="503" t="s">
        <v>317</v>
      </c>
      <c r="CBW66" s="503" t="s">
        <v>317</v>
      </c>
      <c r="CBX66" s="503" t="s">
        <v>317</v>
      </c>
      <c r="CBY66" s="503" t="s">
        <v>321</v>
      </c>
      <c r="CBZ66" s="503" t="s">
        <v>321</v>
      </c>
      <c r="CCA66" s="503" t="s">
        <v>321</v>
      </c>
      <c r="CCB66" s="503" t="s">
        <v>321</v>
      </c>
      <c r="CCC66" s="503" t="s">
        <v>321</v>
      </c>
      <c r="CCD66" s="503" t="s">
        <v>321</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300</v>
      </c>
      <c r="CDP66" s="503" t="s">
        <v>300</v>
      </c>
      <c r="CDQ66" s="503" t="s">
        <v>300</v>
      </c>
      <c r="CDR66" s="503" t="s">
        <v>300</v>
      </c>
      <c r="CDS66" s="503" t="s">
        <v>300</v>
      </c>
      <c r="CDT66" s="503" t="s">
        <v>300</v>
      </c>
      <c r="CDU66" s="503" t="s">
        <v>300</v>
      </c>
      <c r="CDV66" s="503" t="s">
        <v>300</v>
      </c>
      <c r="CDW66" s="503" t="s">
        <v>300</v>
      </c>
      <c r="CDX66" s="503" t="s">
        <v>300</v>
      </c>
      <c r="CDY66" s="503" t="s">
        <v>300</v>
      </c>
      <c r="CDZ66" s="503" t="s">
        <v>300</v>
      </c>
      <c r="CEA66" s="503" t="s">
        <v>300</v>
      </c>
      <c r="CEB66" s="503" t="s">
        <v>300</v>
      </c>
      <c r="CEC66" s="503" t="s">
        <v>300</v>
      </c>
      <c r="CED66" s="503" t="s">
        <v>300</v>
      </c>
      <c r="CEE66" s="503" t="s">
        <v>300</v>
      </c>
      <c r="CEF66" s="503" t="s">
        <v>300</v>
      </c>
      <c r="CEG66" s="503" t="s">
        <v>302</v>
      </c>
      <c r="CEH66" s="503" t="s">
        <v>302</v>
      </c>
      <c r="CEI66" s="503" t="s">
        <v>302</v>
      </c>
      <c r="CEJ66" s="503" t="s">
        <v>302</v>
      </c>
      <c r="CEK66" s="503" t="s">
        <v>302</v>
      </c>
      <c r="CEL66" s="503" t="s">
        <v>302</v>
      </c>
      <c r="CEM66" s="503" t="s">
        <v>302</v>
      </c>
      <c r="CEN66" s="503" t="s">
        <v>302</v>
      </c>
      <c r="CEO66" s="503" t="s">
        <v>302</v>
      </c>
      <c r="CEP66" s="503" t="s">
        <v>302</v>
      </c>
      <c r="CEQ66" s="503" t="s">
        <v>302</v>
      </c>
      <c r="CER66" s="503" t="s">
        <v>302</v>
      </c>
      <c r="CES66" s="503" t="s">
        <v>302</v>
      </c>
      <c r="CET66" s="503" t="s">
        <v>302</v>
      </c>
      <c r="CEU66" s="503" t="s">
        <v>302</v>
      </c>
      <c r="CEV66" s="503" t="s">
        <v>302</v>
      </c>
      <c r="CEW66" s="503" t="s">
        <v>302</v>
      </c>
      <c r="CEX66" s="503" t="s">
        <v>302</v>
      </c>
      <c r="CEY66" s="503" t="s">
        <v>306</v>
      </c>
      <c r="CEZ66" s="503" t="s">
        <v>306</v>
      </c>
      <c r="CFA66" s="503" t="s">
        <v>306</v>
      </c>
      <c r="CFB66" s="503" t="s">
        <v>306</v>
      </c>
      <c r="CFC66" s="503" t="s">
        <v>306</v>
      </c>
      <c r="CFD66" s="503" t="s">
        <v>306</v>
      </c>
      <c r="CFE66" s="503" t="s">
        <v>306</v>
      </c>
      <c r="CFF66" s="503" t="s">
        <v>306</v>
      </c>
      <c r="CFG66" s="503" t="s">
        <v>306</v>
      </c>
      <c r="CFH66" s="503" t="s">
        <v>306</v>
      </c>
      <c r="CFI66" s="503" t="s">
        <v>306</v>
      </c>
      <c r="CFJ66" s="503" t="s">
        <v>306</v>
      </c>
      <c r="CFK66" s="503" t="s">
        <v>306</v>
      </c>
      <c r="CFL66" s="503" t="s">
        <v>306</v>
      </c>
      <c r="CFM66" s="503" t="s">
        <v>306</v>
      </c>
      <c r="CFN66" s="503" t="s">
        <v>306</v>
      </c>
      <c r="CFO66" s="503" t="s">
        <v>306</v>
      </c>
      <c r="CFP66" s="503" t="s">
        <v>306</v>
      </c>
      <c r="CFQ66" s="503" t="s">
        <v>304</v>
      </c>
      <c r="CFR66" s="503" t="s">
        <v>304</v>
      </c>
      <c r="CFS66" s="503" t="s">
        <v>304</v>
      </c>
      <c r="CFT66" s="503" t="s">
        <v>304</v>
      </c>
      <c r="CFU66" s="503" t="s">
        <v>304</v>
      </c>
      <c r="CFV66" s="503" t="s">
        <v>304</v>
      </c>
      <c r="CFW66" s="503" t="s">
        <v>308</v>
      </c>
      <c r="CFX66" s="503" t="s">
        <v>308</v>
      </c>
      <c r="CFY66" s="503" t="s">
        <v>308</v>
      </c>
      <c r="CFZ66" s="503" t="s">
        <v>308</v>
      </c>
      <c r="CGA66" s="503" t="s">
        <v>308</v>
      </c>
      <c r="CGB66" s="503" t="s">
        <v>308</v>
      </c>
      <c r="CGC66" s="503" t="s">
        <v>309</v>
      </c>
      <c r="CGD66" s="503" t="s">
        <v>309</v>
      </c>
      <c r="CGE66" s="503" t="s">
        <v>309</v>
      </c>
      <c r="CGF66" s="503" t="s">
        <v>309</v>
      </c>
      <c r="CGG66" s="503" t="s">
        <v>309</v>
      </c>
      <c r="CGH66" s="503" t="s">
        <v>309</v>
      </c>
      <c r="CGI66" s="503" t="s">
        <v>313</v>
      </c>
      <c r="CGJ66" s="503" t="s">
        <v>313</v>
      </c>
      <c r="CGK66" s="503" t="s">
        <v>313</v>
      </c>
      <c r="CGL66" s="503" t="s">
        <v>313</v>
      </c>
      <c r="CGM66" s="503" t="s">
        <v>313</v>
      </c>
      <c r="CGN66" s="503" t="s">
        <v>313</v>
      </c>
      <c r="CGO66" s="503" t="s">
        <v>313</v>
      </c>
      <c r="CGP66" s="503" t="s">
        <v>313</v>
      </c>
      <c r="CGQ66" s="503" t="s">
        <v>313</v>
      </c>
      <c r="CGR66" s="503" t="s">
        <v>313</v>
      </c>
      <c r="CGS66" s="503" t="s">
        <v>313</v>
      </c>
      <c r="CGT66" s="503" t="s">
        <v>313</v>
      </c>
      <c r="CGU66" s="503" t="s">
        <v>313</v>
      </c>
      <c r="CGV66" s="503" t="s">
        <v>313</v>
      </c>
      <c r="CGW66" s="503" t="s">
        <v>313</v>
      </c>
      <c r="CGX66" s="503" t="s">
        <v>313</v>
      </c>
      <c r="CGY66" s="503" t="s">
        <v>313</v>
      </c>
      <c r="CGZ66" s="503" t="s">
        <v>313</v>
      </c>
      <c r="CHA66" s="503" t="s">
        <v>315</v>
      </c>
      <c r="CHB66" s="503" t="s">
        <v>315</v>
      </c>
      <c r="CHC66" s="503" t="s">
        <v>315</v>
      </c>
      <c r="CHD66" s="503" t="s">
        <v>315</v>
      </c>
      <c r="CHE66" s="503" t="s">
        <v>315</v>
      </c>
      <c r="CHF66" s="503" t="s">
        <v>315</v>
      </c>
      <c r="CHG66" s="503" t="s">
        <v>317</v>
      </c>
      <c r="CHH66" s="503" t="s">
        <v>317</v>
      </c>
      <c r="CHI66" s="503" t="s">
        <v>317</v>
      </c>
      <c r="CHJ66" s="503" t="s">
        <v>317</v>
      </c>
      <c r="CHK66" s="503" t="s">
        <v>317</v>
      </c>
      <c r="CHL66" s="503" t="s">
        <v>317</v>
      </c>
      <c r="CHM66" s="503" t="s">
        <v>321</v>
      </c>
      <c r="CHN66" s="503" t="s">
        <v>321</v>
      </c>
      <c r="CHO66" s="503" t="s">
        <v>321</v>
      </c>
      <c r="CHP66" s="503" t="s">
        <v>321</v>
      </c>
      <c r="CHQ66" s="503" t="s">
        <v>321</v>
      </c>
      <c r="CHR66" s="503" t="s">
        <v>321</v>
      </c>
      <c r="CHS66" s="212" t="s">
        <v>299</v>
      </c>
      <c r="CHT66" s="212" t="s">
        <v>299</v>
      </c>
      <c r="CHU66" s="212" t="s">
        <v>299</v>
      </c>
      <c r="CHV66" s="212" t="s">
        <v>299</v>
      </c>
      <c r="CHW66" s="212" t="s">
        <v>299</v>
      </c>
      <c r="CHX66" s="212" t="s">
        <v>299</v>
      </c>
      <c r="CHY66" s="503" t="s">
        <v>300</v>
      </c>
      <c r="CHZ66" s="503" t="s">
        <v>300</v>
      </c>
      <c r="CIA66" s="503" t="s">
        <v>300</v>
      </c>
      <c r="CIB66" s="503" t="s">
        <v>300</v>
      </c>
      <c r="CIC66" s="503" t="s">
        <v>300</v>
      </c>
      <c r="CID66" s="503" t="s">
        <v>300</v>
      </c>
      <c r="CIE66" s="503" t="s">
        <v>302</v>
      </c>
      <c r="CIF66" s="503" t="s">
        <v>302</v>
      </c>
      <c r="CIG66" s="503" t="s">
        <v>302</v>
      </c>
      <c r="CIH66" s="503" t="s">
        <v>302</v>
      </c>
      <c r="CII66" s="503" t="s">
        <v>302</v>
      </c>
      <c r="CIJ66" s="503" t="s">
        <v>302</v>
      </c>
      <c r="CIK66" s="503" t="s">
        <v>306</v>
      </c>
      <c r="CIL66" s="503" t="s">
        <v>306</v>
      </c>
      <c r="CIM66" s="503" t="s">
        <v>306</v>
      </c>
      <c r="CIN66" s="503" t="s">
        <v>306</v>
      </c>
      <c r="CIO66" s="503" t="s">
        <v>306</v>
      </c>
      <c r="CIP66" s="503" t="s">
        <v>306</v>
      </c>
      <c r="CIQ66" s="503" t="s">
        <v>299</v>
      </c>
      <c r="CIR66" s="503" t="s">
        <v>299</v>
      </c>
      <c r="CIS66" s="503" t="s">
        <v>299</v>
      </c>
      <c r="CIT66" s="503" t="s">
        <v>299</v>
      </c>
      <c r="CIU66" s="503" t="s">
        <v>299</v>
      </c>
      <c r="CIV66" s="503" t="s">
        <v>299</v>
      </c>
      <c r="CIW66" s="503" t="s">
        <v>300</v>
      </c>
      <c r="CIX66" s="503" t="s">
        <v>300</v>
      </c>
      <c r="CIY66" s="503" t="s">
        <v>300</v>
      </c>
      <c r="CIZ66" s="503" t="s">
        <v>300</v>
      </c>
      <c r="CJA66" s="503" t="s">
        <v>300</v>
      </c>
      <c r="CJB66" s="503" t="s">
        <v>300</v>
      </c>
      <c r="CJC66" s="503" t="s">
        <v>302</v>
      </c>
      <c r="CJD66" s="503" t="s">
        <v>302</v>
      </c>
      <c r="CJE66" s="503" t="s">
        <v>302</v>
      </c>
      <c r="CJF66" s="503" t="s">
        <v>302</v>
      </c>
      <c r="CJG66" s="503" t="s">
        <v>302</v>
      </c>
      <c r="CJH66" s="503" t="s">
        <v>302</v>
      </c>
      <c r="CJI66" s="503" t="s">
        <v>313</v>
      </c>
      <c r="CJJ66" s="503" t="s">
        <v>313</v>
      </c>
      <c r="CJK66" s="503" t="s">
        <v>313</v>
      </c>
      <c r="CJL66" s="503" t="s">
        <v>313</v>
      </c>
      <c r="CJM66" s="503" t="s">
        <v>313</v>
      </c>
      <c r="CJN66" s="503" t="s">
        <v>313</v>
      </c>
      <c r="CJO66" s="503" t="s">
        <v>299</v>
      </c>
      <c r="CJP66" s="503" t="s">
        <v>299</v>
      </c>
      <c r="CJQ66" s="503" t="s">
        <v>299</v>
      </c>
      <c r="CJR66" s="503" t="s">
        <v>299</v>
      </c>
      <c r="CJS66" s="503" t="s">
        <v>299</v>
      </c>
      <c r="CJT66" s="503" t="s">
        <v>299</v>
      </c>
      <c r="CJU66" s="503" t="s">
        <v>300</v>
      </c>
      <c r="CJV66" s="503" t="s">
        <v>300</v>
      </c>
      <c r="CJW66" s="503" t="s">
        <v>300</v>
      </c>
      <c r="CJX66" s="503" t="s">
        <v>300</v>
      </c>
      <c r="CJY66" s="503" t="s">
        <v>300</v>
      </c>
      <c r="CJZ66" s="503" t="s">
        <v>300</v>
      </c>
      <c r="CKA66" s="503" t="s">
        <v>306</v>
      </c>
      <c r="CKB66" s="503" t="s">
        <v>306</v>
      </c>
      <c r="CKC66" s="503" t="s">
        <v>306</v>
      </c>
      <c r="CKD66" s="503" t="s">
        <v>306</v>
      </c>
      <c r="CKE66" s="503" t="s">
        <v>306</v>
      </c>
      <c r="CKF66" s="503" t="s">
        <v>306</v>
      </c>
      <c r="CKG66" s="503" t="s">
        <v>313</v>
      </c>
      <c r="CKH66" s="503" t="s">
        <v>313</v>
      </c>
      <c r="CKI66" s="503" t="s">
        <v>313</v>
      </c>
      <c r="CKJ66" s="503" t="s">
        <v>313</v>
      </c>
      <c r="CKK66" s="503" t="s">
        <v>313</v>
      </c>
      <c r="CKL66" s="503" t="s">
        <v>313</v>
      </c>
      <c r="CKM66" s="503" t="s">
        <v>299</v>
      </c>
      <c r="CKN66" s="503" t="s">
        <v>299</v>
      </c>
      <c r="CKO66" s="503" t="s">
        <v>299</v>
      </c>
      <c r="CKP66" s="503" t="s">
        <v>299</v>
      </c>
      <c r="CKQ66" s="503" t="s">
        <v>299</v>
      </c>
      <c r="CKR66" s="503" t="s">
        <v>299</v>
      </c>
      <c r="CKS66" s="503" t="s">
        <v>302</v>
      </c>
      <c r="CKT66" s="503" t="s">
        <v>302</v>
      </c>
      <c r="CKU66" s="503" t="s">
        <v>302</v>
      </c>
      <c r="CKV66" s="503" t="s">
        <v>302</v>
      </c>
      <c r="CKW66" s="503" t="s">
        <v>302</v>
      </c>
      <c r="CKX66" s="503" t="s">
        <v>302</v>
      </c>
      <c r="CKY66" s="503" t="s">
        <v>306</v>
      </c>
      <c r="CKZ66" s="503" t="s">
        <v>306</v>
      </c>
      <c r="CLA66" s="503" t="s">
        <v>306</v>
      </c>
      <c r="CLB66" s="503" t="s">
        <v>306</v>
      </c>
      <c r="CLC66" s="503" t="s">
        <v>306</v>
      </c>
      <c r="CLD66" s="503" t="s">
        <v>306</v>
      </c>
      <c r="CLE66" s="503" t="s">
        <v>313</v>
      </c>
      <c r="CLF66" s="503" t="s">
        <v>313</v>
      </c>
      <c r="CLG66" s="503" t="s">
        <v>313</v>
      </c>
      <c r="CLH66" s="503" t="s">
        <v>313</v>
      </c>
      <c r="CLI66" s="503" t="s">
        <v>313</v>
      </c>
      <c r="CLJ66" s="503" t="s">
        <v>313</v>
      </c>
      <c r="CLK66" s="503" t="s">
        <v>300</v>
      </c>
      <c r="CLL66" s="503" t="s">
        <v>300</v>
      </c>
      <c r="CLM66" s="503" t="s">
        <v>300</v>
      </c>
      <c r="CLN66" s="503" t="s">
        <v>300</v>
      </c>
      <c r="CLO66" s="503" t="s">
        <v>300</v>
      </c>
      <c r="CLP66" s="503" t="s">
        <v>300</v>
      </c>
      <c r="CLQ66" s="503" t="s">
        <v>302</v>
      </c>
      <c r="CLR66" s="503" t="s">
        <v>302</v>
      </c>
      <c r="CLS66" s="503" t="s">
        <v>302</v>
      </c>
      <c r="CLT66" s="503" t="s">
        <v>302</v>
      </c>
      <c r="CLU66" s="503" t="s">
        <v>302</v>
      </c>
      <c r="CLV66" s="503" t="s">
        <v>302</v>
      </c>
      <c r="CLW66" s="503" t="s">
        <v>306</v>
      </c>
      <c r="CLX66" s="503" t="s">
        <v>306</v>
      </c>
      <c r="CLY66" s="503" t="s">
        <v>306</v>
      </c>
      <c r="CLZ66" s="503" t="s">
        <v>306</v>
      </c>
      <c r="CMA66" s="503" t="s">
        <v>306</v>
      </c>
      <c r="CMB66" s="503" t="s">
        <v>306</v>
      </c>
      <c r="CMC66" s="503" t="s">
        <v>313</v>
      </c>
      <c r="CMD66" s="503" t="s">
        <v>313</v>
      </c>
      <c r="CME66" s="503" t="s">
        <v>313</v>
      </c>
      <c r="CMF66" s="503" t="s">
        <v>313</v>
      </c>
      <c r="CMG66" s="503" t="s">
        <v>313</v>
      </c>
      <c r="CMH66" s="503" t="s">
        <v>313</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10499.81005859375</v>
      </c>
      <c r="CE67" s="212">
        <f t="shared" ca="1" si="163"/>
        <v>0</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299</v>
      </c>
      <c r="EX67" s="212" t="s">
        <v>300</v>
      </c>
      <c r="EY67" s="212" t="s">
        <v>301</v>
      </c>
      <c r="EZ67" s="212" t="s">
        <v>302</v>
      </c>
      <c r="FA67" s="212" t="s">
        <v>303</v>
      </c>
      <c r="FB67" s="212" t="s">
        <v>304</v>
      </c>
      <c r="FC67" s="212" t="s">
        <v>305</v>
      </c>
      <c r="FD67" s="212" t="s">
        <v>306</v>
      </c>
      <c r="FE67" s="212" t="s">
        <v>307</v>
      </c>
      <c r="FF67" s="212" t="s">
        <v>308</v>
      </c>
      <c r="FG67" s="212" t="s">
        <v>354</v>
      </c>
      <c r="FH67" s="212" t="s">
        <v>309</v>
      </c>
      <c r="FI67" s="212" t="s">
        <v>310</v>
      </c>
      <c r="FJ67" s="212" t="s">
        <v>311</v>
      </c>
      <c r="FK67" s="212" t="s">
        <v>312</v>
      </c>
      <c r="FL67" s="212" t="s">
        <v>313</v>
      </c>
      <c r="FM67" s="212" t="s">
        <v>314</v>
      </c>
      <c r="FN67" s="212" t="s">
        <v>315</v>
      </c>
      <c r="FO67" s="212" t="s">
        <v>316</v>
      </c>
      <c r="FP67" s="212" t="s">
        <v>317</v>
      </c>
      <c r="FQ67" s="212" t="s">
        <v>319</v>
      </c>
      <c r="FR67" s="212" t="s">
        <v>318</v>
      </c>
      <c r="FS67" s="212" t="s">
        <v>320</v>
      </c>
      <c r="FT67" s="212" t="s">
        <v>321</v>
      </c>
      <c r="FU67" s="212" t="s">
        <v>322</v>
      </c>
      <c r="FV67" s="212" t="s">
        <v>323</v>
      </c>
      <c r="FW67" s="212" t="s">
        <v>324</v>
      </c>
      <c r="FX67" s="212" t="s">
        <v>325</v>
      </c>
      <c r="FY67" s="212" t="s">
        <v>326</v>
      </c>
      <c r="FZ67" s="212" t="s">
        <v>327</v>
      </c>
      <c r="GA67" s="212" t="s">
        <v>328</v>
      </c>
      <c r="GB67" s="212">
        <v>12345</v>
      </c>
      <c r="GC67" s="212" t="s">
        <v>330</v>
      </c>
      <c r="GD67" s="212">
        <v>1234</v>
      </c>
      <c r="GE67" s="212" t="s">
        <v>329</v>
      </c>
      <c r="GF67" s="212" t="s">
        <v>395</v>
      </c>
      <c r="GG67" s="212" t="s">
        <v>532</v>
      </c>
      <c r="GH67" s="212">
        <v>123</v>
      </c>
      <c r="GI67" s="212" t="s">
        <v>331</v>
      </c>
      <c r="GJ67" s="212" t="s">
        <v>421</v>
      </c>
      <c r="GK67" s="212" t="s">
        <v>332</v>
      </c>
      <c r="GL67" s="212" t="s">
        <v>533</v>
      </c>
      <c r="GM67" s="212" t="s">
        <v>534</v>
      </c>
      <c r="GN67" s="212" t="s">
        <v>535</v>
      </c>
      <c r="GO67" s="212" t="s">
        <v>536</v>
      </c>
      <c r="GP67" s="212" t="s">
        <v>537</v>
      </c>
      <c r="GQ67" s="212">
        <v>23456</v>
      </c>
      <c r="GR67" s="212">
        <v>2345</v>
      </c>
      <c r="GS67" s="212" t="s">
        <v>474</v>
      </c>
      <c r="GT67" s="212">
        <v>234</v>
      </c>
      <c r="GU67" s="212" t="s">
        <v>484</v>
      </c>
      <c r="GV67" s="212" t="s">
        <v>538</v>
      </c>
      <c r="GW67" s="212" t="s">
        <v>539</v>
      </c>
      <c r="GX67" s="212">
        <v>23</v>
      </c>
      <c r="GY67" s="212">
        <v>3456</v>
      </c>
      <c r="GZ67" s="212">
        <v>345</v>
      </c>
      <c r="HA67" s="212" t="s">
        <v>540</v>
      </c>
      <c r="HB67" s="212">
        <v>34</v>
      </c>
      <c r="HC67" s="212">
        <v>456</v>
      </c>
      <c r="HD67" s="212">
        <v>45</v>
      </c>
      <c r="HE67" s="212">
        <v>56</v>
      </c>
      <c r="HF67" s="212" t="s">
        <v>812</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299</v>
      </c>
      <c r="OF67" s="212" t="s">
        <v>299</v>
      </c>
      <c r="OG67" s="212" t="s">
        <v>299</v>
      </c>
      <c r="OH67" s="212" t="s">
        <v>299</v>
      </c>
      <c r="OI67" s="212" t="s">
        <v>299</v>
      </c>
      <c r="OJ67" s="212" t="s">
        <v>299</v>
      </c>
      <c r="OK67" s="212" t="s">
        <v>299</v>
      </c>
      <c r="OL67" s="212" t="s">
        <v>299</v>
      </c>
      <c r="OM67" s="212" t="s">
        <v>299</v>
      </c>
      <c r="ON67" s="212" t="s">
        <v>299</v>
      </c>
      <c r="OO67" s="212" t="s">
        <v>299</v>
      </c>
      <c r="OP67" s="212" t="s">
        <v>299</v>
      </c>
      <c r="OQ67" s="212" t="s">
        <v>299</v>
      </c>
      <c r="OR67" s="212" t="s">
        <v>299</v>
      </c>
      <c r="OS67" s="212" t="s">
        <v>299</v>
      </c>
      <c r="OT67" s="212" t="s">
        <v>300</v>
      </c>
      <c r="OU67" s="212" t="s">
        <v>300</v>
      </c>
      <c r="OV67" s="212" t="s">
        <v>300</v>
      </c>
      <c r="OW67" s="212" t="s">
        <v>300</v>
      </c>
      <c r="OX67" s="212" t="s">
        <v>300</v>
      </c>
      <c r="OY67" s="212" t="s">
        <v>300</v>
      </c>
      <c r="OZ67" s="212" t="s">
        <v>300</v>
      </c>
      <c r="PA67" s="212" t="s">
        <v>300</v>
      </c>
      <c r="PB67" s="212" t="s">
        <v>300</v>
      </c>
      <c r="PC67" s="212" t="s">
        <v>300</v>
      </c>
      <c r="PD67" s="212" t="s">
        <v>300</v>
      </c>
      <c r="PE67" s="212" t="s">
        <v>300</v>
      </c>
      <c r="PF67" s="212" t="s">
        <v>300</v>
      </c>
      <c r="PG67" s="212" t="s">
        <v>300</v>
      </c>
      <c r="PH67" s="212" t="s">
        <v>300</v>
      </c>
      <c r="PI67" s="212" t="s">
        <v>301</v>
      </c>
      <c r="PJ67" s="212" t="s">
        <v>301</v>
      </c>
      <c r="PK67" s="212" t="s">
        <v>301</v>
      </c>
      <c r="PL67" s="212" t="s">
        <v>301</v>
      </c>
      <c r="PM67" s="212" t="s">
        <v>301</v>
      </c>
      <c r="PN67" s="212" t="s">
        <v>301</v>
      </c>
      <c r="PO67" s="212" t="s">
        <v>301</v>
      </c>
      <c r="PP67" s="212" t="s">
        <v>302</v>
      </c>
      <c r="PQ67" s="212" t="s">
        <v>302</v>
      </c>
      <c r="PR67" s="212" t="s">
        <v>302</v>
      </c>
      <c r="PS67" s="212" t="s">
        <v>302</v>
      </c>
      <c r="PT67" s="212" t="s">
        <v>302</v>
      </c>
      <c r="PU67" s="212" t="s">
        <v>302</v>
      </c>
      <c r="PV67" s="212" t="s">
        <v>302</v>
      </c>
      <c r="PW67" s="212" t="s">
        <v>302</v>
      </c>
      <c r="PX67" s="212" t="s">
        <v>302</v>
      </c>
      <c r="PY67" s="212" t="s">
        <v>302</v>
      </c>
      <c r="PZ67" s="212" t="s">
        <v>302</v>
      </c>
      <c r="QA67" s="212" t="s">
        <v>302</v>
      </c>
      <c r="QB67" s="212" t="s">
        <v>302</v>
      </c>
      <c r="QC67" s="212" t="s">
        <v>302</v>
      </c>
      <c r="QD67" s="212" t="s">
        <v>302</v>
      </c>
      <c r="QE67" s="212" t="s">
        <v>303</v>
      </c>
      <c r="QF67" s="212" t="s">
        <v>303</v>
      </c>
      <c r="QG67" s="212" t="s">
        <v>303</v>
      </c>
      <c r="QH67" s="212" t="s">
        <v>303</v>
      </c>
      <c r="QI67" s="212" t="s">
        <v>303</v>
      </c>
      <c r="QJ67" s="212" t="s">
        <v>303</v>
      </c>
      <c r="QK67" s="212" t="s">
        <v>303</v>
      </c>
      <c r="QL67" s="212" t="s">
        <v>304</v>
      </c>
      <c r="QM67" s="212" t="s">
        <v>304</v>
      </c>
      <c r="QN67" s="212" t="s">
        <v>304</v>
      </c>
      <c r="QO67" s="212" t="s">
        <v>304</v>
      </c>
      <c r="QP67" s="212" t="s">
        <v>304</v>
      </c>
      <c r="QQ67" s="212" t="s">
        <v>304</v>
      </c>
      <c r="QR67" s="212" t="s">
        <v>304</v>
      </c>
      <c r="QS67" s="212" t="s">
        <v>305</v>
      </c>
      <c r="QT67" s="212" t="s">
        <v>305</v>
      </c>
      <c r="QU67" s="212" t="s">
        <v>305</v>
      </c>
      <c r="QV67" s="212" t="s">
        <v>306</v>
      </c>
      <c r="QW67" s="212" t="s">
        <v>306</v>
      </c>
      <c r="QX67" s="212" t="s">
        <v>306</v>
      </c>
      <c r="QY67" s="212" t="s">
        <v>306</v>
      </c>
      <c r="QZ67" s="212" t="s">
        <v>306</v>
      </c>
      <c r="RA67" s="212" t="s">
        <v>306</v>
      </c>
      <c r="RB67" s="212" t="s">
        <v>306</v>
      </c>
      <c r="RC67" s="212" t="s">
        <v>306</v>
      </c>
      <c r="RD67" s="212" t="s">
        <v>306</v>
      </c>
      <c r="RE67" s="212" t="s">
        <v>306</v>
      </c>
      <c r="RF67" s="212" t="s">
        <v>306</v>
      </c>
      <c r="RG67" s="212" t="s">
        <v>306</v>
      </c>
      <c r="RH67" s="212" t="s">
        <v>306</v>
      </c>
      <c r="RI67" s="212" t="s">
        <v>306</v>
      </c>
      <c r="RJ67" s="212" t="s">
        <v>306</v>
      </c>
      <c r="RK67" s="212" t="s">
        <v>307</v>
      </c>
      <c r="RL67" s="212" t="s">
        <v>307</v>
      </c>
      <c r="RM67" s="212" t="s">
        <v>307</v>
      </c>
      <c r="RN67" s="212" t="s">
        <v>307</v>
      </c>
      <c r="RO67" s="212" t="s">
        <v>307</v>
      </c>
      <c r="RP67" s="212" t="s">
        <v>307</v>
      </c>
      <c r="RQ67" s="212" t="s">
        <v>307</v>
      </c>
      <c r="RR67" s="212" t="s">
        <v>308</v>
      </c>
      <c r="RS67" s="212" t="s">
        <v>308</v>
      </c>
      <c r="RT67" s="212" t="s">
        <v>308</v>
      </c>
      <c r="RU67" s="212" t="s">
        <v>308</v>
      </c>
      <c r="RV67" s="212" t="s">
        <v>308</v>
      </c>
      <c r="RW67" s="212" t="s">
        <v>308</v>
      </c>
      <c r="RX67" s="212" t="s">
        <v>308</v>
      </c>
      <c r="RY67" s="212" t="s">
        <v>354</v>
      </c>
      <c r="RZ67" s="212" t="s">
        <v>354</v>
      </c>
      <c r="SA67" s="212" t="s">
        <v>354</v>
      </c>
      <c r="SB67" s="212" t="s">
        <v>309</v>
      </c>
      <c r="SC67" s="212" t="s">
        <v>309</v>
      </c>
      <c r="SD67" s="212" t="s">
        <v>309</v>
      </c>
      <c r="SE67" s="212" t="s">
        <v>309</v>
      </c>
      <c r="SF67" s="212" t="s">
        <v>309</v>
      </c>
      <c r="SG67" s="212" t="s">
        <v>309</v>
      </c>
      <c r="SH67" s="212" t="s">
        <v>309</v>
      </c>
      <c r="SI67" s="212" t="s">
        <v>310</v>
      </c>
      <c r="SJ67" s="212" t="s">
        <v>310</v>
      </c>
      <c r="SK67" s="212" t="s">
        <v>310</v>
      </c>
      <c r="SL67" s="212" t="s">
        <v>311</v>
      </c>
      <c r="SM67" s="212" t="s">
        <v>311</v>
      </c>
      <c r="SN67" s="212" t="s">
        <v>311</v>
      </c>
      <c r="SO67" s="212" t="s">
        <v>312</v>
      </c>
      <c r="SP67" s="212" t="s">
        <v>313</v>
      </c>
      <c r="SQ67" s="212" t="s">
        <v>313</v>
      </c>
      <c r="SR67" s="212" t="s">
        <v>313</v>
      </c>
      <c r="SS67" s="212" t="s">
        <v>313</v>
      </c>
      <c r="ST67" s="212" t="s">
        <v>313</v>
      </c>
      <c r="SU67" s="212" t="s">
        <v>313</v>
      </c>
      <c r="SV67" s="212" t="s">
        <v>313</v>
      </c>
      <c r="SW67" s="212" t="s">
        <v>313</v>
      </c>
      <c r="SX67" s="212" t="s">
        <v>313</v>
      </c>
      <c r="SY67" s="212" t="s">
        <v>313</v>
      </c>
      <c r="SZ67" s="212" t="s">
        <v>313</v>
      </c>
      <c r="TA67" s="212" t="s">
        <v>313</v>
      </c>
      <c r="TB67" s="212" t="s">
        <v>313</v>
      </c>
      <c r="TC67" s="212" t="s">
        <v>313</v>
      </c>
      <c r="TD67" s="212" t="s">
        <v>313</v>
      </c>
      <c r="TE67" s="212" t="s">
        <v>314</v>
      </c>
      <c r="TF67" s="212" t="s">
        <v>314</v>
      </c>
      <c r="TG67" s="212" t="s">
        <v>314</v>
      </c>
      <c r="TH67" s="212" t="s">
        <v>314</v>
      </c>
      <c r="TI67" s="212" t="s">
        <v>314</v>
      </c>
      <c r="TJ67" s="212" t="s">
        <v>314</v>
      </c>
      <c r="TK67" s="212" t="s">
        <v>314</v>
      </c>
      <c r="TL67" s="212" t="s">
        <v>315</v>
      </c>
      <c r="TM67" s="212" t="s">
        <v>315</v>
      </c>
      <c r="TN67" s="212" t="s">
        <v>315</v>
      </c>
      <c r="TO67" s="212" t="s">
        <v>315</v>
      </c>
      <c r="TP67" s="212" t="s">
        <v>315</v>
      </c>
      <c r="TQ67" s="212" t="s">
        <v>315</v>
      </c>
      <c r="TR67" s="212" t="s">
        <v>315</v>
      </c>
      <c r="TS67" s="212" t="s">
        <v>316</v>
      </c>
      <c r="TT67" s="212" t="s">
        <v>316</v>
      </c>
      <c r="TU67" s="212" t="s">
        <v>316</v>
      </c>
      <c r="TV67" s="212" t="s">
        <v>317</v>
      </c>
      <c r="TW67" s="212" t="s">
        <v>317</v>
      </c>
      <c r="TX67" s="212" t="s">
        <v>317</v>
      </c>
      <c r="TY67" s="212" t="s">
        <v>317</v>
      </c>
      <c r="TZ67" s="212" t="s">
        <v>317</v>
      </c>
      <c r="UA67" s="212" t="s">
        <v>317</v>
      </c>
      <c r="UB67" s="212" t="s">
        <v>317</v>
      </c>
      <c r="UC67" s="212" t="s">
        <v>319</v>
      </c>
      <c r="UD67" s="212" t="s">
        <v>319</v>
      </c>
      <c r="UE67" s="212" t="s">
        <v>319</v>
      </c>
      <c r="UF67" s="212" t="s">
        <v>318</v>
      </c>
      <c r="UG67" s="212" t="s">
        <v>318</v>
      </c>
      <c r="UH67" s="212" t="s">
        <v>318</v>
      </c>
      <c r="UI67" s="212" t="s">
        <v>320</v>
      </c>
      <c r="UJ67" s="212" t="s">
        <v>321</v>
      </c>
      <c r="UK67" s="212" t="s">
        <v>321</v>
      </c>
      <c r="UL67" s="212" t="s">
        <v>321</v>
      </c>
      <c r="UM67" s="212" t="s">
        <v>321</v>
      </c>
      <c r="UN67" s="212" t="s">
        <v>321</v>
      </c>
      <c r="UO67" s="212" t="s">
        <v>321</v>
      </c>
      <c r="UP67" s="212" t="s">
        <v>321</v>
      </c>
      <c r="UQ67" s="212" t="s">
        <v>322</v>
      </c>
      <c r="UR67" s="212" t="s">
        <v>322</v>
      </c>
      <c r="US67" s="212" t="s">
        <v>322</v>
      </c>
      <c r="UT67" s="212" t="s">
        <v>323</v>
      </c>
      <c r="UU67" s="212" t="s">
        <v>323</v>
      </c>
      <c r="UV67" s="212" t="s">
        <v>323</v>
      </c>
      <c r="UW67" s="212" t="s">
        <v>324</v>
      </c>
      <c r="UX67" s="212" t="s">
        <v>325</v>
      </c>
      <c r="UY67" s="212" t="s">
        <v>325</v>
      </c>
      <c r="UZ67" s="212" t="s">
        <v>325</v>
      </c>
      <c r="VA67" s="212" t="s">
        <v>326</v>
      </c>
      <c r="VB67" s="212" t="s">
        <v>327</v>
      </c>
      <c r="VC67" s="212" t="s">
        <v>336</v>
      </c>
      <c r="VD67" s="212" t="s">
        <v>337</v>
      </c>
      <c r="VE67" s="212" t="s">
        <v>338</v>
      </c>
      <c r="VF67" s="212" t="s">
        <v>339</v>
      </c>
      <c r="VG67" s="212" t="s">
        <v>350</v>
      </c>
      <c r="VH67" s="212" t="s">
        <v>340</v>
      </c>
      <c r="VI67" s="212" t="s">
        <v>341</v>
      </c>
      <c r="VJ67" s="212" t="s">
        <v>342</v>
      </c>
      <c r="VK67" s="212" t="s">
        <v>343</v>
      </c>
      <c r="VL67" s="212" t="s">
        <v>344</v>
      </c>
      <c r="VM67" s="212" t="s">
        <v>345</v>
      </c>
      <c r="VN67" s="212" t="s">
        <v>346</v>
      </c>
      <c r="VO67" s="212" t="s">
        <v>347</v>
      </c>
      <c r="VP67" s="212" t="s">
        <v>348</v>
      </c>
      <c r="VQ67" s="212" t="s">
        <v>349</v>
      </c>
      <c r="VR67" s="212" t="s">
        <v>351</v>
      </c>
      <c r="VS67" s="212" t="s">
        <v>352</v>
      </c>
      <c r="VT67" s="212" t="s">
        <v>353</v>
      </c>
      <c r="VU67" s="212" t="s">
        <v>355</v>
      </c>
      <c r="VV67" s="212" t="s">
        <v>356</v>
      </c>
      <c r="VW67" s="212" t="s">
        <v>357</v>
      </c>
      <c r="VX67" s="212" t="s">
        <v>358</v>
      </c>
      <c r="VY67" s="212" t="s">
        <v>541</v>
      </c>
      <c r="VZ67" s="212" t="s">
        <v>359</v>
      </c>
      <c r="WA67" s="212" t="s">
        <v>360</v>
      </c>
      <c r="WB67" s="212" t="s">
        <v>361</v>
      </c>
      <c r="WC67" s="212" t="s">
        <v>362</v>
      </c>
      <c r="WD67" s="212" t="s">
        <v>363</v>
      </c>
      <c r="WE67" s="212" t="s">
        <v>364</v>
      </c>
      <c r="WF67" s="212" t="s">
        <v>365</v>
      </c>
      <c r="WG67" s="212" t="s">
        <v>366</v>
      </c>
      <c r="WH67" s="212" t="s">
        <v>367</v>
      </c>
      <c r="WI67" s="212" t="s">
        <v>368</v>
      </c>
      <c r="WJ67" s="212" t="s">
        <v>369</v>
      </c>
      <c r="WK67" s="212" t="s">
        <v>370</v>
      </c>
      <c r="WL67" s="212" t="s">
        <v>371</v>
      </c>
      <c r="WM67" s="212" t="s">
        <v>372</v>
      </c>
      <c r="WN67" s="212" t="s">
        <v>373</v>
      </c>
      <c r="WO67" s="212" t="s">
        <v>374</v>
      </c>
      <c r="WP67" s="212" t="s">
        <v>375</v>
      </c>
      <c r="WQ67" s="212" t="s">
        <v>376</v>
      </c>
      <c r="WR67" s="212" t="s">
        <v>377</v>
      </c>
      <c r="WS67" s="212" t="s">
        <v>378</v>
      </c>
      <c r="WT67" s="212" t="s">
        <v>379</v>
      </c>
      <c r="WU67" s="212" t="s">
        <v>380</v>
      </c>
      <c r="WV67" s="212" t="s">
        <v>381</v>
      </c>
      <c r="WW67" s="212" t="s">
        <v>382</v>
      </c>
      <c r="WX67" s="212" t="s">
        <v>383</v>
      </c>
      <c r="WY67" s="212" t="s">
        <v>384</v>
      </c>
      <c r="WZ67" s="212" t="s">
        <v>385</v>
      </c>
      <c r="XA67" s="212" t="s">
        <v>386</v>
      </c>
      <c r="XB67" s="212" t="s">
        <v>387</v>
      </c>
      <c r="XC67" s="212" t="s">
        <v>394</v>
      </c>
      <c r="XD67" s="212" t="s">
        <v>392</v>
      </c>
      <c r="XE67" s="212" t="s">
        <v>393</v>
      </c>
      <c r="XF67" s="212" t="s">
        <v>391</v>
      </c>
      <c r="XG67" s="212" t="s">
        <v>390</v>
      </c>
      <c r="XH67" s="212" t="s">
        <v>389</v>
      </c>
      <c r="XI67" s="212" t="s">
        <v>388</v>
      </c>
      <c r="XJ67" s="212" t="s">
        <v>397</v>
      </c>
      <c r="XK67" s="212" t="s">
        <v>398</v>
      </c>
      <c r="XL67" s="212" t="s">
        <v>399</v>
      </c>
      <c r="XM67" s="212" t="s">
        <v>400</v>
      </c>
      <c r="XN67" s="212" t="s">
        <v>401</v>
      </c>
      <c r="XO67" s="212" t="s">
        <v>402</v>
      </c>
      <c r="XP67" s="212" t="s">
        <v>403</v>
      </c>
      <c r="XQ67" s="212" t="s">
        <v>404</v>
      </c>
      <c r="XR67" s="212" t="s">
        <v>405</v>
      </c>
      <c r="XS67" s="212" t="s">
        <v>406</v>
      </c>
      <c r="XT67" s="212" t="s">
        <v>407</v>
      </c>
      <c r="XU67" s="212" t="s">
        <v>408</v>
      </c>
      <c r="XV67" s="212" t="s">
        <v>409</v>
      </c>
      <c r="XW67" s="212" t="s">
        <v>410</v>
      </c>
      <c r="XX67" s="212" t="s">
        <v>411</v>
      </c>
      <c r="XY67" s="212" t="s">
        <v>412</v>
      </c>
      <c r="XZ67" s="212" t="s">
        <v>413</v>
      </c>
      <c r="YA67" s="212" t="s">
        <v>414</v>
      </c>
      <c r="YB67" s="212" t="s">
        <v>415</v>
      </c>
      <c r="YC67" s="212" t="s">
        <v>416</v>
      </c>
      <c r="YD67" s="212" t="s">
        <v>417</v>
      </c>
      <c r="YE67" s="212" t="s">
        <v>530</v>
      </c>
      <c r="YF67" s="212" t="s">
        <v>418</v>
      </c>
      <c r="YG67" s="212" t="s">
        <v>419</v>
      </c>
      <c r="YH67" s="212" t="s">
        <v>420</v>
      </c>
      <c r="YI67" s="212" t="s">
        <v>422</v>
      </c>
      <c r="YJ67" s="212" t="s">
        <v>423</v>
      </c>
      <c r="YK67" s="212" t="s">
        <v>424</v>
      </c>
      <c r="YL67" s="212" t="s">
        <v>425</v>
      </c>
      <c r="YM67" s="212" t="s">
        <v>542</v>
      </c>
      <c r="YN67" s="212" t="s">
        <v>427</v>
      </c>
      <c r="YO67" s="212" t="s">
        <v>428</v>
      </c>
      <c r="YP67" s="212" t="s">
        <v>429</v>
      </c>
      <c r="YQ67" s="503" t="s">
        <v>547</v>
      </c>
      <c r="YR67" s="212" t="s">
        <v>430</v>
      </c>
      <c r="YS67" s="212" t="s">
        <v>431</v>
      </c>
      <c r="YT67" s="212" t="s">
        <v>432</v>
      </c>
      <c r="YU67" s="212" t="s">
        <v>433</v>
      </c>
      <c r="YV67" s="212" t="s">
        <v>434</v>
      </c>
      <c r="YW67" s="212" t="s">
        <v>435</v>
      </c>
      <c r="YX67" s="212" t="s">
        <v>436</v>
      </c>
      <c r="YY67" s="212" t="s">
        <v>437</v>
      </c>
      <c r="YZ67" s="212" t="s">
        <v>550</v>
      </c>
      <c r="ZA67" s="212" t="s">
        <v>439</v>
      </c>
      <c r="ZB67" s="212" t="s">
        <v>440</v>
      </c>
      <c r="ZC67" s="212" t="s">
        <v>441</v>
      </c>
      <c r="ZD67" s="212" t="s">
        <v>442</v>
      </c>
      <c r="ZE67" s="212" t="s">
        <v>443</v>
      </c>
      <c r="ZF67" s="212" t="s">
        <v>444</v>
      </c>
      <c r="ZG67" s="505" t="s">
        <v>445</v>
      </c>
      <c r="ZH67" s="212" t="s">
        <v>446</v>
      </c>
      <c r="ZI67" s="212" t="s">
        <v>447</v>
      </c>
      <c r="ZJ67" s="212" t="s">
        <v>448</v>
      </c>
      <c r="ZK67" s="212" t="s">
        <v>449</v>
      </c>
      <c r="ZL67" s="212" t="s">
        <v>450</v>
      </c>
      <c r="ZM67" s="212" t="s">
        <v>451</v>
      </c>
      <c r="ZN67" s="212" t="s">
        <v>452</v>
      </c>
      <c r="ZO67" s="212" t="s">
        <v>453</v>
      </c>
      <c r="ZP67" s="212" t="s">
        <v>454</v>
      </c>
      <c r="ZQ67" s="212" t="s">
        <v>455</v>
      </c>
      <c r="ZR67" s="212" t="s">
        <v>456</v>
      </c>
      <c r="ZS67" s="212" t="s">
        <v>457</v>
      </c>
      <c r="ZT67" s="212" t="s">
        <v>458</v>
      </c>
      <c r="ZU67" s="212" t="s">
        <v>459</v>
      </c>
      <c r="ZV67" s="212" t="s">
        <v>460</v>
      </c>
      <c r="ZW67" s="212" t="s">
        <v>461</v>
      </c>
      <c r="ZX67" s="212" t="s">
        <v>462</v>
      </c>
      <c r="ZY67" s="212" t="s">
        <v>463</v>
      </c>
      <c r="ZZ67" s="212" t="s">
        <v>464</v>
      </c>
      <c r="AAA67" s="212" t="s">
        <v>465</v>
      </c>
      <c r="AAB67" s="212" t="s">
        <v>466</v>
      </c>
      <c r="AAC67" s="212" t="s">
        <v>467</v>
      </c>
      <c r="AAD67" s="212" t="s">
        <v>468</v>
      </c>
      <c r="AAE67" s="212" t="s">
        <v>469</v>
      </c>
      <c r="AAF67" s="212" t="s">
        <v>470</v>
      </c>
      <c r="AAG67" s="212" t="s">
        <v>471</v>
      </c>
      <c r="AAH67" s="212" t="s">
        <v>472</v>
      </c>
      <c r="AAI67" s="212" t="s">
        <v>473</v>
      </c>
      <c r="AAJ67" s="212" t="s">
        <v>475</v>
      </c>
      <c r="AAK67" s="212" t="s">
        <v>476</v>
      </c>
      <c r="AAL67" s="212" t="s">
        <v>477</v>
      </c>
      <c r="AAM67" s="212" t="s">
        <v>478</v>
      </c>
      <c r="AAN67" s="212" t="s">
        <v>479</v>
      </c>
      <c r="AAO67" s="212" t="s">
        <v>480</v>
      </c>
      <c r="AAP67" s="212" t="s">
        <v>466</v>
      </c>
      <c r="AAQ67" s="212" t="s">
        <v>481</v>
      </c>
      <c r="AAR67" s="212" t="s">
        <v>482</v>
      </c>
      <c r="AAS67" s="212" t="s">
        <v>483</v>
      </c>
      <c r="AAT67" s="212" t="s">
        <v>485</v>
      </c>
      <c r="AAU67" s="212" t="s">
        <v>486</v>
      </c>
      <c r="AAV67" s="212" t="s">
        <v>487</v>
      </c>
      <c r="AAW67" s="212" t="s">
        <v>488</v>
      </c>
      <c r="AAX67" s="212" t="s">
        <v>489</v>
      </c>
      <c r="AAY67" s="212" t="s">
        <v>490</v>
      </c>
      <c r="AAZ67" s="212" t="s">
        <v>466</v>
      </c>
      <c r="ABA67" s="212" t="s">
        <v>491</v>
      </c>
      <c r="ABB67" s="212" t="s">
        <v>492</v>
      </c>
      <c r="ABC67" s="212" t="s">
        <v>493</v>
      </c>
      <c r="ABD67" s="212" t="s">
        <v>494</v>
      </c>
      <c r="ABE67" s="212" t="s">
        <v>449</v>
      </c>
      <c r="ABF67" s="212" t="s">
        <v>495</v>
      </c>
      <c r="ABG67" s="212" t="s">
        <v>496</v>
      </c>
      <c r="ABH67" s="212" t="s">
        <v>497</v>
      </c>
      <c r="ABI67" s="212" t="s">
        <v>498</v>
      </c>
      <c r="ABJ67" s="212" t="s">
        <v>499</v>
      </c>
      <c r="ABK67" s="212" t="s">
        <v>500</v>
      </c>
      <c r="ABL67" s="212" t="s">
        <v>501</v>
      </c>
      <c r="ABM67" s="212" t="s">
        <v>502</v>
      </c>
      <c r="ABN67" s="212" t="s">
        <v>503</v>
      </c>
      <c r="ABO67" s="212" t="s">
        <v>504</v>
      </c>
      <c r="ABP67" s="212" t="s">
        <v>505</v>
      </c>
      <c r="ABQ67" s="212" t="s">
        <v>506</v>
      </c>
      <c r="ABR67" s="212" t="s">
        <v>507</v>
      </c>
      <c r="ABS67" s="212" t="s">
        <v>508</v>
      </c>
      <c r="ABT67" s="212" t="s">
        <v>509</v>
      </c>
      <c r="ABU67" s="212" t="s">
        <v>510</v>
      </c>
      <c r="ABV67" s="212" t="s">
        <v>511</v>
      </c>
      <c r="ABW67" s="212" t="s">
        <v>512</v>
      </c>
      <c r="ABX67" s="212" t="s">
        <v>513</v>
      </c>
      <c r="ABY67" s="212" t="s">
        <v>514</v>
      </c>
      <c r="ABZ67" s="212" t="s">
        <v>515</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300</v>
      </c>
      <c r="ACQ67" s="212" t="s">
        <v>300</v>
      </c>
      <c r="ACR67" s="212" t="s">
        <v>300</v>
      </c>
      <c r="ACS67" s="212" t="s">
        <v>300</v>
      </c>
      <c r="ACT67" s="212" t="s">
        <v>300</v>
      </c>
      <c r="ACU67" s="212" t="s">
        <v>300</v>
      </c>
      <c r="ACV67" s="212" t="s">
        <v>300</v>
      </c>
      <c r="ACW67" s="212" t="s">
        <v>300</v>
      </c>
      <c r="ACX67" s="212" t="s">
        <v>300</v>
      </c>
      <c r="ACY67" s="212" t="s">
        <v>300</v>
      </c>
      <c r="ACZ67" s="212" t="s">
        <v>300</v>
      </c>
      <c r="ADA67" s="212" t="s">
        <v>300</v>
      </c>
      <c r="ADB67" s="212" t="s">
        <v>300</v>
      </c>
      <c r="ADC67" s="212" t="s">
        <v>300</v>
      </c>
      <c r="ADD67" s="212" t="s">
        <v>300</v>
      </c>
      <c r="ADE67" s="212" t="s">
        <v>301</v>
      </c>
      <c r="ADF67" s="212" t="s">
        <v>301</v>
      </c>
      <c r="ADG67" s="212" t="s">
        <v>301</v>
      </c>
      <c r="ADH67" s="212" t="s">
        <v>301</v>
      </c>
      <c r="ADI67" s="212" t="s">
        <v>301</v>
      </c>
      <c r="ADJ67" s="212" t="s">
        <v>301</v>
      </c>
      <c r="ADK67" s="212" t="s">
        <v>301</v>
      </c>
      <c r="ADL67" s="212" t="s">
        <v>302</v>
      </c>
      <c r="ADM67" s="212" t="s">
        <v>302</v>
      </c>
      <c r="ADN67" s="212" t="s">
        <v>302</v>
      </c>
      <c r="ADO67" s="212" t="s">
        <v>302</v>
      </c>
      <c r="ADP67" s="212" t="s">
        <v>302</v>
      </c>
      <c r="ADQ67" s="212" t="s">
        <v>302</v>
      </c>
      <c r="ADR67" s="212" t="s">
        <v>302</v>
      </c>
      <c r="ADS67" s="212" t="s">
        <v>302</v>
      </c>
      <c r="ADT67" s="212" t="s">
        <v>302</v>
      </c>
      <c r="ADU67" s="212" t="s">
        <v>302</v>
      </c>
      <c r="ADV67" s="212" t="s">
        <v>302</v>
      </c>
      <c r="ADW67" s="212" t="s">
        <v>302</v>
      </c>
      <c r="ADX67" s="212" t="s">
        <v>302</v>
      </c>
      <c r="ADY67" s="212" t="s">
        <v>302</v>
      </c>
      <c r="ADZ67" s="212" t="s">
        <v>302</v>
      </c>
      <c r="AEA67" s="212" t="s">
        <v>303</v>
      </c>
      <c r="AEB67" s="212" t="s">
        <v>303</v>
      </c>
      <c r="AEC67" s="212" t="s">
        <v>303</v>
      </c>
      <c r="AED67" s="212" t="s">
        <v>303</v>
      </c>
      <c r="AEE67" s="212" t="s">
        <v>303</v>
      </c>
      <c r="AEF67" s="212" t="s">
        <v>303</v>
      </c>
      <c r="AEG67" s="212" t="s">
        <v>303</v>
      </c>
      <c r="AEH67" s="212" t="s">
        <v>304</v>
      </c>
      <c r="AEI67" s="212" t="s">
        <v>304</v>
      </c>
      <c r="AEJ67" s="212" t="s">
        <v>304</v>
      </c>
      <c r="AEK67" s="212" t="s">
        <v>304</v>
      </c>
      <c r="AEL67" s="212" t="s">
        <v>304</v>
      </c>
      <c r="AEM67" s="212" t="s">
        <v>304</v>
      </c>
      <c r="AEN67" s="212" t="s">
        <v>304</v>
      </c>
      <c r="AEO67" s="212" t="s">
        <v>305</v>
      </c>
      <c r="AEP67" s="212" t="s">
        <v>305</v>
      </c>
      <c r="AEQ67" s="212" t="s">
        <v>305</v>
      </c>
      <c r="AER67" s="212" t="s">
        <v>306</v>
      </c>
      <c r="AES67" s="212" t="s">
        <v>306</v>
      </c>
      <c r="AET67" s="212" t="s">
        <v>306</v>
      </c>
      <c r="AEU67" s="212" t="s">
        <v>306</v>
      </c>
      <c r="AEV67" s="212" t="s">
        <v>306</v>
      </c>
      <c r="AEW67" s="212" t="s">
        <v>306</v>
      </c>
      <c r="AEX67" s="212" t="s">
        <v>306</v>
      </c>
      <c r="AEY67" s="212" t="s">
        <v>306</v>
      </c>
      <c r="AEZ67" s="212" t="s">
        <v>306</v>
      </c>
      <c r="AFA67" s="212" t="s">
        <v>306</v>
      </c>
      <c r="AFB67" s="212" t="s">
        <v>306</v>
      </c>
      <c r="AFC67" s="212" t="s">
        <v>306</v>
      </c>
      <c r="AFD67" s="212" t="s">
        <v>306</v>
      </c>
      <c r="AFE67" s="212" t="s">
        <v>306</v>
      </c>
      <c r="AFF67" s="212" t="s">
        <v>306</v>
      </c>
      <c r="AFG67" s="212" t="s">
        <v>307</v>
      </c>
      <c r="AFH67" s="212" t="s">
        <v>307</v>
      </c>
      <c r="AFI67" s="212" t="s">
        <v>307</v>
      </c>
      <c r="AFJ67" s="212" t="s">
        <v>307</v>
      </c>
      <c r="AFK67" s="212" t="s">
        <v>307</v>
      </c>
      <c r="AFL67" s="212" t="s">
        <v>307</v>
      </c>
      <c r="AFM67" s="212" t="s">
        <v>307</v>
      </c>
      <c r="AFN67" s="212" t="s">
        <v>308</v>
      </c>
      <c r="AFO67" s="212">
        <v>123456</v>
      </c>
      <c r="AFP67" s="212" t="s">
        <v>308</v>
      </c>
      <c r="AFQ67" s="212" t="s">
        <v>308</v>
      </c>
      <c r="AFR67" s="212" t="s">
        <v>308</v>
      </c>
      <c r="AFS67" s="212" t="s">
        <v>308</v>
      </c>
      <c r="AFT67" s="212" t="s">
        <v>308</v>
      </c>
      <c r="AFU67" s="212" t="s">
        <v>354</v>
      </c>
      <c r="AFV67" s="212" t="s">
        <v>354</v>
      </c>
      <c r="AFW67" s="212" t="s">
        <v>354</v>
      </c>
      <c r="AFX67" s="212" t="s">
        <v>309</v>
      </c>
      <c r="AFY67" s="212" t="s">
        <v>309</v>
      </c>
      <c r="AFZ67" s="212" t="s">
        <v>309</v>
      </c>
      <c r="AGA67" s="212" t="s">
        <v>309</v>
      </c>
      <c r="AGB67" s="212" t="s">
        <v>309</v>
      </c>
      <c r="AGC67" s="212" t="s">
        <v>309</v>
      </c>
      <c r="AGD67" s="212" t="s">
        <v>309</v>
      </c>
      <c r="AGE67" s="212" t="s">
        <v>310</v>
      </c>
      <c r="AGF67" s="212" t="s">
        <v>310</v>
      </c>
      <c r="AGG67" s="212" t="s">
        <v>310</v>
      </c>
      <c r="AGH67" s="212" t="s">
        <v>311</v>
      </c>
      <c r="AGI67" s="212" t="s">
        <v>311</v>
      </c>
      <c r="AGJ67" s="212" t="s">
        <v>311</v>
      </c>
      <c r="AGK67" s="212" t="s">
        <v>312</v>
      </c>
      <c r="AGL67" s="212" t="s">
        <v>313</v>
      </c>
      <c r="AGM67" s="212" t="s">
        <v>313</v>
      </c>
      <c r="AGN67" s="212" t="s">
        <v>313</v>
      </c>
      <c r="AGO67" s="212" t="s">
        <v>313</v>
      </c>
      <c r="AGP67" s="212" t="s">
        <v>313</v>
      </c>
      <c r="AGQ67" s="212" t="s">
        <v>313</v>
      </c>
      <c r="AGR67" s="212" t="s">
        <v>313</v>
      </c>
      <c r="AGS67" s="212" t="s">
        <v>313</v>
      </c>
      <c r="AGT67" s="212" t="s">
        <v>313</v>
      </c>
      <c r="AGU67" s="212" t="s">
        <v>313</v>
      </c>
      <c r="AGV67" s="212" t="s">
        <v>313</v>
      </c>
      <c r="AGW67" s="212" t="s">
        <v>313</v>
      </c>
      <c r="AGX67" s="212" t="s">
        <v>313</v>
      </c>
      <c r="AGY67" s="212" t="s">
        <v>313</v>
      </c>
      <c r="AGZ67" s="212" t="s">
        <v>313</v>
      </c>
      <c r="AHA67" s="212" t="s">
        <v>314</v>
      </c>
      <c r="AHB67" s="212" t="s">
        <v>314</v>
      </c>
      <c r="AHC67" s="212" t="s">
        <v>314</v>
      </c>
      <c r="AHD67" s="212" t="s">
        <v>314</v>
      </c>
      <c r="AHE67" s="212" t="s">
        <v>314</v>
      </c>
      <c r="AHF67" s="212" t="s">
        <v>314</v>
      </c>
      <c r="AHG67" s="212" t="s">
        <v>314</v>
      </c>
      <c r="AHH67" s="212" t="s">
        <v>315</v>
      </c>
      <c r="AHI67" s="212" t="s">
        <v>315</v>
      </c>
      <c r="AHJ67" s="212" t="s">
        <v>315</v>
      </c>
      <c r="AHK67" s="212" t="s">
        <v>315</v>
      </c>
      <c r="AHL67" s="212" t="s">
        <v>315</v>
      </c>
      <c r="AHM67" s="212" t="s">
        <v>315</v>
      </c>
      <c r="AHN67" s="212" t="s">
        <v>315</v>
      </c>
      <c r="AHO67" s="212" t="s">
        <v>316</v>
      </c>
      <c r="AHP67" s="212" t="s">
        <v>316</v>
      </c>
      <c r="AHQ67" s="212" t="s">
        <v>316</v>
      </c>
      <c r="AHR67" s="212" t="s">
        <v>317</v>
      </c>
      <c r="AHS67" s="212" t="s">
        <v>317</v>
      </c>
      <c r="AHT67" s="212" t="s">
        <v>317</v>
      </c>
      <c r="AHU67" s="212" t="s">
        <v>317</v>
      </c>
      <c r="AHV67" s="212" t="s">
        <v>317</v>
      </c>
      <c r="AHW67" s="212" t="s">
        <v>317</v>
      </c>
      <c r="AHX67" s="212" t="s">
        <v>317</v>
      </c>
      <c r="AHY67" s="212" t="s">
        <v>319</v>
      </c>
      <c r="AHZ67" s="212" t="s">
        <v>319</v>
      </c>
      <c r="AIA67" s="212" t="s">
        <v>319</v>
      </c>
      <c r="AIB67" s="212" t="s">
        <v>318</v>
      </c>
      <c r="AIC67" s="212" t="s">
        <v>318</v>
      </c>
      <c r="AID67" s="212" t="s">
        <v>318</v>
      </c>
      <c r="AIE67" s="212" t="s">
        <v>320</v>
      </c>
      <c r="AIF67" s="212" t="s">
        <v>321</v>
      </c>
      <c r="AIG67" s="212" t="s">
        <v>321</v>
      </c>
      <c r="AIH67" s="212" t="s">
        <v>321</v>
      </c>
      <c r="AII67" s="212" t="s">
        <v>321</v>
      </c>
      <c r="AIJ67" s="212" t="s">
        <v>321</v>
      </c>
      <c r="AIK67" s="212" t="s">
        <v>321</v>
      </c>
      <c r="AIL67" s="212" t="s">
        <v>321</v>
      </c>
      <c r="AIM67" s="212" t="s">
        <v>322</v>
      </c>
      <c r="AIN67" s="212" t="s">
        <v>322</v>
      </c>
      <c r="AIO67" s="212" t="s">
        <v>322</v>
      </c>
      <c r="AIP67" s="212" t="s">
        <v>323</v>
      </c>
      <c r="AIQ67" s="212" t="s">
        <v>323</v>
      </c>
      <c r="AIR67" s="212" t="s">
        <v>323</v>
      </c>
      <c r="AIS67" s="212" t="s">
        <v>324</v>
      </c>
      <c r="AIT67" s="212" t="s">
        <v>325</v>
      </c>
      <c r="AIU67" s="212" t="s">
        <v>325</v>
      </c>
      <c r="AIV67" s="212" t="s">
        <v>325</v>
      </c>
      <c r="AIW67" s="212" t="s">
        <v>326</v>
      </c>
      <c r="AIX67" s="212" t="s">
        <v>327</v>
      </c>
      <c r="AIY67" s="212" t="s">
        <v>299</v>
      </c>
      <c r="AIZ67" s="212" t="s">
        <v>299</v>
      </c>
      <c r="AJA67" s="212" t="s">
        <v>299</v>
      </c>
      <c r="AJB67" s="212" t="s">
        <v>299</v>
      </c>
      <c r="AJC67" s="212" t="s">
        <v>299</v>
      </c>
      <c r="AJD67" s="212" t="s">
        <v>299</v>
      </c>
      <c r="AJE67" s="212" t="s">
        <v>299</v>
      </c>
      <c r="AJF67" s="212" t="s">
        <v>299</v>
      </c>
      <c r="AJG67" s="212" t="s">
        <v>299</v>
      </c>
      <c r="AJH67" s="212" t="s">
        <v>299</v>
      </c>
      <c r="AJI67" s="212" t="s">
        <v>299</v>
      </c>
      <c r="AJJ67" s="212" t="s">
        <v>299</v>
      </c>
      <c r="AJK67" s="212" t="s">
        <v>299</v>
      </c>
      <c r="AJL67" s="212" t="s">
        <v>299</v>
      </c>
      <c r="AJM67" s="212" t="s">
        <v>299</v>
      </c>
      <c r="AJN67" s="212" t="s">
        <v>300</v>
      </c>
      <c r="AJO67" s="212" t="s">
        <v>300</v>
      </c>
      <c r="AJP67" s="212" t="s">
        <v>300</v>
      </c>
      <c r="AJQ67" s="212" t="s">
        <v>300</v>
      </c>
      <c r="AJR67" s="212" t="s">
        <v>300</v>
      </c>
      <c r="AJS67" s="212" t="s">
        <v>300</v>
      </c>
      <c r="AJT67" s="212" t="s">
        <v>300</v>
      </c>
      <c r="AJU67" s="212" t="s">
        <v>300</v>
      </c>
      <c r="AJV67" s="212" t="s">
        <v>300</v>
      </c>
      <c r="AJW67" s="212" t="s">
        <v>300</v>
      </c>
      <c r="AJX67" s="212" t="s">
        <v>300</v>
      </c>
      <c r="AJY67" s="212" t="s">
        <v>300</v>
      </c>
      <c r="AJZ67" s="212" t="s">
        <v>300</v>
      </c>
      <c r="AKA67" s="212" t="s">
        <v>300</v>
      </c>
      <c r="AKB67" s="212" t="s">
        <v>300</v>
      </c>
      <c r="AKC67" s="212" t="s">
        <v>301</v>
      </c>
      <c r="AKD67" s="212" t="s">
        <v>301</v>
      </c>
      <c r="AKE67" s="212" t="s">
        <v>301</v>
      </c>
      <c r="AKF67" s="212" t="s">
        <v>301</v>
      </c>
      <c r="AKG67" s="212" t="s">
        <v>301</v>
      </c>
      <c r="AKH67" s="212" t="s">
        <v>301</v>
      </c>
      <c r="AKI67" s="212" t="s">
        <v>301</v>
      </c>
      <c r="AKJ67" s="212" t="s">
        <v>302</v>
      </c>
      <c r="AKK67" s="212" t="s">
        <v>302</v>
      </c>
      <c r="AKL67" s="212" t="s">
        <v>302</v>
      </c>
      <c r="AKM67" s="212" t="s">
        <v>302</v>
      </c>
      <c r="AKN67" s="212" t="s">
        <v>302</v>
      </c>
      <c r="AKO67" s="212" t="s">
        <v>302</v>
      </c>
      <c r="AKP67" s="212" t="s">
        <v>302</v>
      </c>
      <c r="AKQ67" s="212" t="s">
        <v>302</v>
      </c>
      <c r="AKR67" s="212" t="s">
        <v>302</v>
      </c>
      <c r="AKS67" s="212" t="s">
        <v>302</v>
      </c>
      <c r="AKT67" s="212" t="s">
        <v>302</v>
      </c>
      <c r="AKU67" s="212" t="s">
        <v>302</v>
      </c>
      <c r="AKV67" s="212" t="s">
        <v>302</v>
      </c>
      <c r="AKW67" s="212" t="s">
        <v>302</v>
      </c>
      <c r="AKX67" s="212" t="s">
        <v>302</v>
      </c>
      <c r="AKY67" s="212" t="s">
        <v>303</v>
      </c>
      <c r="AKZ67" s="212" t="s">
        <v>303</v>
      </c>
      <c r="ALA67" s="212" t="s">
        <v>303</v>
      </c>
      <c r="ALB67" s="212" t="s">
        <v>303</v>
      </c>
      <c r="ALC67" s="212" t="s">
        <v>303</v>
      </c>
      <c r="ALD67" s="212" t="s">
        <v>303</v>
      </c>
      <c r="ALE67" s="212" t="s">
        <v>303</v>
      </c>
      <c r="ALF67" s="212" t="s">
        <v>304</v>
      </c>
      <c r="ALG67" s="212" t="s">
        <v>304</v>
      </c>
      <c r="ALH67" s="212" t="s">
        <v>304</v>
      </c>
      <c r="ALI67" s="212" t="s">
        <v>304</v>
      </c>
      <c r="ALJ67" s="212" t="s">
        <v>304</v>
      </c>
      <c r="ALK67" s="212" t="s">
        <v>304</v>
      </c>
      <c r="ALL67" s="212" t="s">
        <v>304</v>
      </c>
      <c r="ALM67" s="212" t="s">
        <v>305</v>
      </c>
      <c r="ALN67" s="212" t="s">
        <v>305</v>
      </c>
      <c r="ALO67" s="212" t="s">
        <v>305</v>
      </c>
      <c r="ALP67" s="212" t="s">
        <v>306</v>
      </c>
      <c r="ALQ67" s="212" t="s">
        <v>306</v>
      </c>
      <c r="ALR67" s="212" t="s">
        <v>306</v>
      </c>
      <c r="ALS67" s="212" t="s">
        <v>306</v>
      </c>
      <c r="ALT67" s="212" t="s">
        <v>306</v>
      </c>
      <c r="ALU67" s="212" t="s">
        <v>306</v>
      </c>
      <c r="ALV67" s="212" t="s">
        <v>306</v>
      </c>
      <c r="ALW67" s="212" t="s">
        <v>306</v>
      </c>
      <c r="ALX67" s="212" t="s">
        <v>306</v>
      </c>
      <c r="ALY67" s="212" t="s">
        <v>306</v>
      </c>
      <c r="ALZ67" s="212" t="s">
        <v>306</v>
      </c>
      <c r="AMA67" s="212" t="s">
        <v>306</v>
      </c>
      <c r="AMB67" s="212" t="s">
        <v>306</v>
      </c>
      <c r="AMC67" s="212" t="s">
        <v>306</v>
      </c>
      <c r="AMD67" s="212" t="s">
        <v>306</v>
      </c>
      <c r="AME67" s="212" t="s">
        <v>307</v>
      </c>
      <c r="AMF67" s="212" t="s">
        <v>307</v>
      </c>
      <c r="AMG67" s="212" t="s">
        <v>307</v>
      </c>
      <c r="AMH67" s="212" t="s">
        <v>307</v>
      </c>
      <c r="AMI67" s="212" t="s">
        <v>307</v>
      </c>
      <c r="AMJ67" s="212" t="s">
        <v>307</v>
      </c>
      <c r="AMK67" s="212" t="s">
        <v>307</v>
      </c>
      <c r="AML67" s="212" t="s">
        <v>308</v>
      </c>
      <c r="AMM67" s="212" t="s">
        <v>308</v>
      </c>
      <c r="AMN67" s="212" t="s">
        <v>308</v>
      </c>
      <c r="AMO67" s="212" t="s">
        <v>308</v>
      </c>
      <c r="AMP67" s="212" t="s">
        <v>308</v>
      </c>
      <c r="AMQ67" s="212" t="s">
        <v>308</v>
      </c>
      <c r="AMR67" s="212" t="s">
        <v>308</v>
      </c>
      <c r="AMS67" s="212" t="s">
        <v>354</v>
      </c>
      <c r="AMT67" s="212" t="s">
        <v>354</v>
      </c>
      <c r="AMU67" s="212" t="s">
        <v>354</v>
      </c>
      <c r="AMV67" s="212" t="s">
        <v>309</v>
      </c>
      <c r="AMW67" s="212" t="s">
        <v>309</v>
      </c>
      <c r="AMX67" s="212" t="s">
        <v>309</v>
      </c>
      <c r="AMY67" s="212" t="s">
        <v>309</v>
      </c>
      <c r="AMZ67" s="212" t="s">
        <v>309</v>
      </c>
      <c r="ANA67" s="212" t="s">
        <v>309</v>
      </c>
      <c r="ANB67" s="212" t="s">
        <v>309</v>
      </c>
      <c r="ANC67" s="212" t="s">
        <v>310</v>
      </c>
      <c r="AND67" s="212" t="s">
        <v>310</v>
      </c>
      <c r="ANE67" s="212" t="s">
        <v>310</v>
      </c>
      <c r="ANF67" s="212" t="s">
        <v>311</v>
      </c>
      <c r="ANG67" s="212" t="s">
        <v>311</v>
      </c>
      <c r="ANH67" s="212" t="s">
        <v>311</v>
      </c>
      <c r="ANI67" s="212" t="s">
        <v>312</v>
      </c>
      <c r="ANJ67" s="212" t="s">
        <v>313</v>
      </c>
      <c r="ANK67" s="212" t="s">
        <v>313</v>
      </c>
      <c r="ANL67" s="212" t="s">
        <v>313</v>
      </c>
      <c r="ANM67" s="212" t="s">
        <v>313</v>
      </c>
      <c r="ANN67" s="212" t="s">
        <v>313</v>
      </c>
      <c r="ANO67" s="212" t="s">
        <v>313</v>
      </c>
      <c r="ANP67" s="212" t="s">
        <v>313</v>
      </c>
      <c r="ANQ67" s="212" t="s">
        <v>313</v>
      </c>
      <c r="ANR67" s="212" t="s">
        <v>313</v>
      </c>
      <c r="ANS67" s="212" t="s">
        <v>313</v>
      </c>
      <c r="ANT67" s="212" t="s">
        <v>313</v>
      </c>
      <c r="ANU67" s="212" t="s">
        <v>313</v>
      </c>
      <c r="ANV67" s="212" t="s">
        <v>313</v>
      </c>
      <c r="ANW67" s="212" t="s">
        <v>313</v>
      </c>
      <c r="ANX67" s="212" t="s">
        <v>313</v>
      </c>
      <c r="ANY67" s="212" t="s">
        <v>314</v>
      </c>
      <c r="ANZ67" s="212" t="s">
        <v>314</v>
      </c>
      <c r="AOA67" s="212" t="s">
        <v>314</v>
      </c>
      <c r="AOB67" s="212" t="s">
        <v>314</v>
      </c>
      <c r="AOC67" s="212" t="s">
        <v>314</v>
      </c>
      <c r="AOD67" s="212" t="s">
        <v>314</v>
      </c>
      <c r="AOE67" s="212" t="s">
        <v>314</v>
      </c>
      <c r="AOF67" s="212" t="s">
        <v>315</v>
      </c>
      <c r="AOG67" s="212" t="s">
        <v>315</v>
      </c>
      <c r="AOH67" s="212" t="s">
        <v>315</v>
      </c>
      <c r="AOI67" s="212" t="s">
        <v>315</v>
      </c>
      <c r="AOJ67" s="212" t="s">
        <v>315</v>
      </c>
      <c r="AOK67" s="212" t="s">
        <v>315</v>
      </c>
      <c r="AOL67" s="212" t="s">
        <v>315</v>
      </c>
      <c r="AOM67" s="212" t="s">
        <v>316</v>
      </c>
      <c r="AON67" s="212" t="s">
        <v>316</v>
      </c>
      <c r="AOO67" s="212" t="s">
        <v>316</v>
      </c>
      <c r="AOP67" s="212" t="s">
        <v>317</v>
      </c>
      <c r="AOQ67" s="212" t="s">
        <v>317</v>
      </c>
      <c r="AOR67" s="212" t="s">
        <v>317</v>
      </c>
      <c r="AOS67" s="212" t="s">
        <v>317</v>
      </c>
      <c r="AOT67" s="212" t="s">
        <v>317</v>
      </c>
      <c r="AOU67" s="212" t="s">
        <v>317</v>
      </c>
      <c r="AOV67" s="212" t="s">
        <v>317</v>
      </c>
      <c r="AOW67" s="212" t="s">
        <v>319</v>
      </c>
      <c r="AOX67" s="212" t="s">
        <v>319</v>
      </c>
      <c r="AOY67" s="212" t="s">
        <v>319</v>
      </c>
      <c r="AOZ67" s="212" t="s">
        <v>318</v>
      </c>
      <c r="APA67" s="212" t="s">
        <v>318</v>
      </c>
      <c r="APB67" s="212" t="s">
        <v>318</v>
      </c>
      <c r="APC67" s="212" t="s">
        <v>320</v>
      </c>
      <c r="APD67" s="212" t="s">
        <v>321</v>
      </c>
      <c r="APE67" s="212" t="s">
        <v>321</v>
      </c>
      <c r="APF67" s="212" t="s">
        <v>321</v>
      </c>
      <c r="APG67" s="212" t="s">
        <v>321</v>
      </c>
      <c r="APH67" s="212" t="s">
        <v>321</v>
      </c>
      <c r="API67" s="212" t="s">
        <v>321</v>
      </c>
      <c r="APJ67" s="212" t="s">
        <v>321</v>
      </c>
      <c r="APK67" s="212" t="s">
        <v>322</v>
      </c>
      <c r="APL67" s="212" t="s">
        <v>322</v>
      </c>
      <c r="APM67" s="212" t="s">
        <v>322</v>
      </c>
      <c r="APN67" s="212" t="s">
        <v>323</v>
      </c>
      <c r="APO67" s="212" t="s">
        <v>323</v>
      </c>
      <c r="APP67" s="212" t="s">
        <v>323</v>
      </c>
      <c r="APQ67" s="212" t="s">
        <v>324</v>
      </c>
      <c r="APR67" s="212" t="s">
        <v>325</v>
      </c>
      <c r="APS67" s="212" t="s">
        <v>325</v>
      </c>
      <c r="APT67" s="212" t="s">
        <v>325</v>
      </c>
      <c r="APU67" s="212" t="s">
        <v>326</v>
      </c>
      <c r="APV67" s="212" t="s">
        <v>327</v>
      </c>
      <c r="APW67" s="212" t="s">
        <v>516</v>
      </c>
      <c r="APX67" s="212" t="s">
        <v>516</v>
      </c>
      <c r="APY67" s="212" t="s">
        <v>516</v>
      </c>
      <c r="APZ67" s="212" t="s">
        <v>516</v>
      </c>
      <c r="AQA67" s="212" t="s">
        <v>516</v>
      </c>
      <c r="AQB67" s="212" t="s">
        <v>516</v>
      </c>
      <c r="AQC67" s="212" t="s">
        <v>516</v>
      </c>
      <c r="AQD67" s="212" t="s">
        <v>516</v>
      </c>
      <c r="AQE67" s="212" t="s">
        <v>516</v>
      </c>
      <c r="AQF67" s="212" t="s">
        <v>516</v>
      </c>
      <c r="AQG67" s="212" t="s">
        <v>516</v>
      </c>
      <c r="AQH67" s="212" t="s">
        <v>516</v>
      </c>
      <c r="AQI67" s="212" t="s">
        <v>516</v>
      </c>
      <c r="AQJ67" s="212" t="s">
        <v>516</v>
      </c>
      <c r="AQK67" s="212" t="s">
        <v>516</v>
      </c>
      <c r="AQL67" s="212" t="s">
        <v>300</v>
      </c>
      <c r="AQM67" s="212" t="s">
        <v>300</v>
      </c>
      <c r="AQN67" s="212" t="s">
        <v>300</v>
      </c>
      <c r="AQO67" s="212" t="s">
        <v>300</v>
      </c>
      <c r="AQP67" s="212" t="s">
        <v>300</v>
      </c>
      <c r="AQQ67" s="212" t="s">
        <v>300</v>
      </c>
      <c r="AQR67" s="212" t="s">
        <v>300</v>
      </c>
      <c r="AQS67" s="212" t="s">
        <v>300</v>
      </c>
      <c r="AQT67" s="212" t="s">
        <v>300</v>
      </c>
      <c r="AQU67" s="212" t="s">
        <v>300</v>
      </c>
      <c r="AQV67" s="212" t="s">
        <v>300</v>
      </c>
      <c r="AQW67" s="212" t="s">
        <v>300</v>
      </c>
      <c r="AQX67" s="212" t="s">
        <v>300</v>
      </c>
      <c r="AQY67" s="212" t="s">
        <v>300</v>
      </c>
      <c r="AQZ67" s="212" t="s">
        <v>300</v>
      </c>
      <c r="ARA67" s="212" t="s">
        <v>301</v>
      </c>
      <c r="ARB67" s="212" t="s">
        <v>301</v>
      </c>
      <c r="ARC67" s="212" t="s">
        <v>301</v>
      </c>
      <c r="ARD67" s="212" t="s">
        <v>301</v>
      </c>
      <c r="ARE67" s="212" t="s">
        <v>301</v>
      </c>
      <c r="ARF67" s="212" t="s">
        <v>301</v>
      </c>
      <c r="ARG67" s="212" t="s">
        <v>301</v>
      </c>
      <c r="ARH67" s="212" t="s">
        <v>302</v>
      </c>
      <c r="ARI67" s="212" t="s">
        <v>302</v>
      </c>
      <c r="ARJ67" s="212" t="s">
        <v>302</v>
      </c>
      <c r="ARK67" s="212" t="s">
        <v>302</v>
      </c>
      <c r="ARL67" s="212" t="s">
        <v>302</v>
      </c>
      <c r="ARM67" s="212" t="s">
        <v>302</v>
      </c>
      <c r="ARN67" s="212" t="s">
        <v>302</v>
      </c>
      <c r="ARO67" s="212" t="s">
        <v>302</v>
      </c>
      <c r="ARP67" s="212" t="s">
        <v>302</v>
      </c>
      <c r="ARQ67" s="212" t="s">
        <v>302</v>
      </c>
      <c r="ARR67" s="212" t="s">
        <v>302</v>
      </c>
      <c r="ARS67" s="212" t="s">
        <v>302</v>
      </c>
      <c r="ART67" s="212" t="s">
        <v>302</v>
      </c>
      <c r="ARU67" s="212" t="s">
        <v>302</v>
      </c>
      <c r="ARV67" s="212" t="s">
        <v>302</v>
      </c>
      <c r="ARW67" s="212" t="s">
        <v>303</v>
      </c>
      <c r="ARX67" s="212" t="s">
        <v>303</v>
      </c>
      <c r="ARY67" s="212" t="s">
        <v>303</v>
      </c>
      <c r="ARZ67" s="212" t="s">
        <v>303</v>
      </c>
      <c r="ASA67" s="212" t="s">
        <v>303</v>
      </c>
      <c r="ASB67" s="212" t="s">
        <v>303</v>
      </c>
      <c r="ASC67" s="212" t="s">
        <v>303</v>
      </c>
      <c r="ASD67" s="212" t="s">
        <v>304</v>
      </c>
      <c r="ASE67" s="212" t="s">
        <v>304</v>
      </c>
      <c r="ASF67" s="212" t="s">
        <v>304</v>
      </c>
      <c r="ASG67" s="212" t="s">
        <v>304</v>
      </c>
      <c r="ASH67" s="212" t="s">
        <v>304</v>
      </c>
      <c r="ASI67" s="212" t="s">
        <v>304</v>
      </c>
      <c r="ASJ67" s="212" t="s">
        <v>304</v>
      </c>
      <c r="ASK67" s="212" t="s">
        <v>305</v>
      </c>
      <c r="ASL67" s="212" t="s">
        <v>305</v>
      </c>
      <c r="ASM67" s="212" t="s">
        <v>305</v>
      </c>
      <c r="ASN67" s="212" t="s">
        <v>306</v>
      </c>
      <c r="ASO67" s="212" t="s">
        <v>306</v>
      </c>
      <c r="ASP67" s="212" t="s">
        <v>306</v>
      </c>
      <c r="ASQ67" s="212" t="s">
        <v>306</v>
      </c>
      <c r="ASR67" s="212" t="s">
        <v>306</v>
      </c>
      <c r="ASS67" s="212" t="s">
        <v>306</v>
      </c>
      <c r="AST67" s="212" t="s">
        <v>306</v>
      </c>
      <c r="ASU67" s="212" t="s">
        <v>306</v>
      </c>
      <c r="ASV67" s="212" t="s">
        <v>306</v>
      </c>
      <c r="ASW67" s="212" t="s">
        <v>306</v>
      </c>
      <c r="ASX67" s="212" t="s">
        <v>306</v>
      </c>
      <c r="ASY67" s="212" t="s">
        <v>306</v>
      </c>
      <c r="ASZ67" s="212" t="s">
        <v>306</v>
      </c>
      <c r="ATA67" s="212" t="s">
        <v>306</v>
      </c>
      <c r="ATB67" s="212" t="s">
        <v>306</v>
      </c>
      <c r="ATC67" s="212" t="s">
        <v>307</v>
      </c>
      <c r="ATD67" s="212" t="s">
        <v>307</v>
      </c>
      <c r="ATE67" s="212" t="s">
        <v>307</v>
      </c>
      <c r="ATF67" s="212" t="s">
        <v>307</v>
      </c>
      <c r="ATG67" s="212" t="s">
        <v>307</v>
      </c>
      <c r="ATH67" s="212" t="s">
        <v>307</v>
      </c>
      <c r="ATI67" s="212" t="s">
        <v>307</v>
      </c>
      <c r="ATJ67" s="212" t="s">
        <v>308</v>
      </c>
      <c r="ATK67" s="212">
        <v>123456</v>
      </c>
      <c r="ATL67" s="212" t="s">
        <v>308</v>
      </c>
      <c r="ATM67" s="212" t="s">
        <v>308</v>
      </c>
      <c r="ATN67" s="212" t="s">
        <v>308</v>
      </c>
      <c r="ATO67" s="212" t="s">
        <v>308</v>
      </c>
      <c r="ATP67" s="212" t="s">
        <v>308</v>
      </c>
      <c r="ATQ67" s="212" t="s">
        <v>354</v>
      </c>
      <c r="ATR67" s="212" t="s">
        <v>354</v>
      </c>
      <c r="ATS67" s="212" t="s">
        <v>354</v>
      </c>
      <c r="ATT67" s="212" t="s">
        <v>309</v>
      </c>
      <c r="ATU67" s="212" t="s">
        <v>309</v>
      </c>
      <c r="ATV67" s="212" t="s">
        <v>309</v>
      </c>
      <c r="ATW67" s="212" t="s">
        <v>309</v>
      </c>
      <c r="ATX67" s="212" t="s">
        <v>309</v>
      </c>
      <c r="ATY67" s="212" t="s">
        <v>309</v>
      </c>
      <c r="ATZ67" s="212" t="s">
        <v>309</v>
      </c>
      <c r="AUA67" s="212" t="s">
        <v>310</v>
      </c>
      <c r="AUB67" s="212" t="s">
        <v>310</v>
      </c>
      <c r="AUC67" s="212" t="s">
        <v>310</v>
      </c>
      <c r="AUD67" s="212" t="s">
        <v>311</v>
      </c>
      <c r="AUE67" s="212" t="s">
        <v>311</v>
      </c>
      <c r="AUF67" s="212" t="s">
        <v>311</v>
      </c>
      <c r="AUG67" s="212" t="s">
        <v>312</v>
      </c>
      <c r="AUH67" s="212" t="s">
        <v>313</v>
      </c>
      <c r="AUI67" s="212" t="s">
        <v>313</v>
      </c>
      <c r="AUJ67" s="212" t="s">
        <v>313</v>
      </c>
      <c r="AUK67" s="212" t="s">
        <v>313</v>
      </c>
      <c r="AUL67" s="212" t="s">
        <v>313</v>
      </c>
      <c r="AUM67" s="212" t="s">
        <v>313</v>
      </c>
      <c r="AUN67" s="212" t="s">
        <v>313</v>
      </c>
      <c r="AUO67" s="212" t="s">
        <v>313</v>
      </c>
      <c r="AUP67" s="212" t="s">
        <v>313</v>
      </c>
      <c r="AUQ67" s="212" t="s">
        <v>313</v>
      </c>
      <c r="AUR67" s="212" t="s">
        <v>313</v>
      </c>
      <c r="AUS67" s="212" t="s">
        <v>313</v>
      </c>
      <c r="AUT67" s="212" t="s">
        <v>313</v>
      </c>
      <c r="AUU67" s="212" t="s">
        <v>313</v>
      </c>
      <c r="AUV67" s="212" t="s">
        <v>313</v>
      </c>
      <c r="AUW67" s="212" t="s">
        <v>314</v>
      </c>
      <c r="AUX67" s="212" t="s">
        <v>314</v>
      </c>
      <c r="AUY67" s="212" t="s">
        <v>314</v>
      </c>
      <c r="AUZ67" s="212" t="s">
        <v>314</v>
      </c>
      <c r="AVA67" s="212" t="s">
        <v>314</v>
      </c>
      <c r="AVB67" s="212" t="s">
        <v>314</v>
      </c>
      <c r="AVC67" s="212" t="s">
        <v>314</v>
      </c>
      <c r="AVD67" s="212" t="s">
        <v>315</v>
      </c>
      <c r="AVE67" s="212" t="s">
        <v>315</v>
      </c>
      <c r="AVF67" s="212" t="s">
        <v>315</v>
      </c>
      <c r="AVG67" s="212" t="s">
        <v>315</v>
      </c>
      <c r="AVH67" s="212" t="s">
        <v>315</v>
      </c>
      <c r="AVI67" s="212" t="s">
        <v>315</v>
      </c>
      <c r="AVJ67" s="212" t="s">
        <v>315</v>
      </c>
      <c r="AVK67" s="212" t="s">
        <v>316</v>
      </c>
      <c r="AVL67" s="212" t="s">
        <v>316</v>
      </c>
      <c r="AVM67" s="212" t="s">
        <v>316</v>
      </c>
      <c r="AVN67" s="212" t="s">
        <v>317</v>
      </c>
      <c r="AVO67" s="212" t="s">
        <v>317</v>
      </c>
      <c r="AVP67" s="212" t="s">
        <v>317</v>
      </c>
      <c r="AVQ67" s="212" t="s">
        <v>317</v>
      </c>
      <c r="AVR67" s="212" t="s">
        <v>317</v>
      </c>
      <c r="AVS67" s="212" t="s">
        <v>317</v>
      </c>
      <c r="AVT67" s="212" t="s">
        <v>317</v>
      </c>
      <c r="AVU67" s="212" t="s">
        <v>319</v>
      </c>
      <c r="AVV67" s="212" t="s">
        <v>319</v>
      </c>
      <c r="AVW67" s="212" t="s">
        <v>319</v>
      </c>
      <c r="AVX67" s="212" t="s">
        <v>318</v>
      </c>
      <c r="AVY67" s="212" t="s">
        <v>318</v>
      </c>
      <c r="AVZ67" s="212" t="s">
        <v>318</v>
      </c>
      <c r="AWA67" s="212" t="s">
        <v>320</v>
      </c>
      <c r="AWB67" s="212" t="s">
        <v>321</v>
      </c>
      <c r="AWC67" s="212" t="s">
        <v>321</v>
      </c>
      <c r="AWD67" s="212" t="s">
        <v>321</v>
      </c>
      <c r="AWE67" s="212" t="s">
        <v>321</v>
      </c>
      <c r="AWF67" s="212" t="s">
        <v>321</v>
      </c>
      <c r="AWG67" s="212" t="s">
        <v>321</v>
      </c>
      <c r="AWH67" s="212" t="s">
        <v>321</v>
      </c>
      <c r="AWI67" s="212" t="s">
        <v>322</v>
      </c>
      <c r="AWJ67" s="212" t="s">
        <v>322</v>
      </c>
      <c r="AWK67" s="212" t="s">
        <v>322</v>
      </c>
      <c r="AWL67" s="212" t="s">
        <v>323</v>
      </c>
      <c r="AWM67" s="212" t="s">
        <v>323</v>
      </c>
      <c r="AWN67" s="212" t="s">
        <v>323</v>
      </c>
      <c r="AWO67" s="212" t="s">
        <v>324</v>
      </c>
      <c r="AWP67" s="212" t="s">
        <v>325</v>
      </c>
      <c r="AWQ67" s="212" t="s">
        <v>325</v>
      </c>
      <c r="AWR67" s="212" t="s">
        <v>325</v>
      </c>
      <c r="AWS67" s="212" t="s">
        <v>326</v>
      </c>
      <c r="AWT67" s="212" t="s">
        <v>327</v>
      </c>
      <c r="AWU67" s="503" t="s">
        <v>299</v>
      </c>
      <c r="AWV67" s="503" t="s">
        <v>299</v>
      </c>
      <c r="AWW67" s="503" t="s">
        <v>300</v>
      </c>
      <c r="AWX67" s="503" t="s">
        <v>300</v>
      </c>
      <c r="AWY67" s="503" t="s">
        <v>302</v>
      </c>
      <c r="AWZ67" s="503" t="s">
        <v>302</v>
      </c>
      <c r="AXA67" s="212" t="s">
        <v>551</v>
      </c>
      <c r="AXB67" s="503" t="s">
        <v>299</v>
      </c>
      <c r="AXC67" s="212" t="s">
        <v>551</v>
      </c>
      <c r="AXD67" s="212" t="s">
        <v>552</v>
      </c>
      <c r="AXE67" s="503" t="s">
        <v>299</v>
      </c>
      <c r="AXF67" s="212" t="s">
        <v>552</v>
      </c>
      <c r="AXG67" s="212" t="s">
        <v>553</v>
      </c>
      <c r="AXH67" s="503" t="s">
        <v>300</v>
      </c>
      <c r="AXI67" s="212" t="s">
        <v>553</v>
      </c>
      <c r="AXJ67" s="212" t="s">
        <v>554</v>
      </c>
      <c r="AXK67" s="503" t="s">
        <v>300</v>
      </c>
      <c r="AXL67" s="212" t="s">
        <v>554</v>
      </c>
      <c r="AXM67" s="212" t="s">
        <v>555</v>
      </c>
      <c r="AXN67" s="503" t="s">
        <v>302</v>
      </c>
      <c r="AXO67" s="212" t="s">
        <v>555</v>
      </c>
      <c r="AXP67" s="212" t="s">
        <v>556</v>
      </c>
      <c r="AXQ67" s="503" t="s">
        <v>302</v>
      </c>
      <c r="AXR67" s="212" t="s">
        <v>556</v>
      </c>
      <c r="AXS67" s="503" t="s">
        <v>299</v>
      </c>
      <c r="AXT67" s="503" t="s">
        <v>299</v>
      </c>
      <c r="AXU67" s="503" t="s">
        <v>300</v>
      </c>
      <c r="AXV67" s="503" t="s">
        <v>300</v>
      </c>
      <c r="AXW67" s="503" t="s">
        <v>306</v>
      </c>
      <c r="AXX67" s="503" t="s">
        <v>306</v>
      </c>
      <c r="AXY67" s="212" t="s">
        <v>552</v>
      </c>
      <c r="AXZ67" s="503" t="s">
        <v>299</v>
      </c>
      <c r="AYA67" s="212" t="s">
        <v>552</v>
      </c>
      <c r="AYB67" s="212" t="s">
        <v>565</v>
      </c>
      <c r="AYC67" s="503" t="s">
        <v>299</v>
      </c>
      <c r="AYD67" s="212" t="s">
        <v>565</v>
      </c>
      <c r="AYE67" s="212" t="s">
        <v>566</v>
      </c>
      <c r="AYF67" s="503" t="s">
        <v>306</v>
      </c>
      <c r="AYG67" s="212" t="s">
        <v>566</v>
      </c>
      <c r="AYH67" s="212" t="s">
        <v>407</v>
      </c>
      <c r="AYI67" s="503" t="s">
        <v>306</v>
      </c>
      <c r="AYJ67" s="212" t="s">
        <v>407</v>
      </c>
      <c r="AYK67" s="212" t="s">
        <v>567</v>
      </c>
      <c r="AYL67" s="503" t="s">
        <v>300</v>
      </c>
      <c r="AYM67" s="212" t="s">
        <v>567</v>
      </c>
      <c r="AYN67" s="212" t="s">
        <v>355</v>
      </c>
      <c r="AYO67" s="503" t="s">
        <v>300</v>
      </c>
      <c r="AYP67" s="212" t="s">
        <v>355</v>
      </c>
      <c r="AYQ67" s="503" t="s">
        <v>300</v>
      </c>
      <c r="AYR67" s="503" t="s">
        <v>300</v>
      </c>
      <c r="AYS67" s="503" t="s">
        <v>306</v>
      </c>
      <c r="AYT67" s="503" t="s">
        <v>306</v>
      </c>
      <c r="AYU67" s="503" t="s">
        <v>302</v>
      </c>
      <c r="AYV67" s="503" t="s">
        <v>302</v>
      </c>
      <c r="AYW67" s="503" t="s">
        <v>671</v>
      </c>
      <c r="AYX67" s="503" t="s">
        <v>300</v>
      </c>
      <c r="AYY67" s="212" t="s">
        <v>717</v>
      </c>
      <c r="AYZ67" s="503" t="s">
        <v>300</v>
      </c>
      <c r="AZA67" s="503" t="s">
        <v>671</v>
      </c>
      <c r="AZB67" s="212" t="s">
        <v>717</v>
      </c>
      <c r="AZC67" s="212" t="s">
        <v>574</v>
      </c>
      <c r="AZD67" s="503" t="s">
        <v>306</v>
      </c>
      <c r="AZE67" s="503" t="s">
        <v>306</v>
      </c>
      <c r="AZF67" s="212" t="s">
        <v>575</v>
      </c>
      <c r="AZG67" s="212" t="s">
        <v>574</v>
      </c>
      <c r="AZH67" s="212" t="s">
        <v>575</v>
      </c>
      <c r="AZI67" s="212" t="s">
        <v>576</v>
      </c>
      <c r="AZJ67" s="503" t="s">
        <v>302</v>
      </c>
      <c r="AZK67" s="212" t="s">
        <v>374</v>
      </c>
      <c r="AZL67" s="503" t="s">
        <v>302</v>
      </c>
      <c r="AZM67" s="212" t="s">
        <v>576</v>
      </c>
      <c r="AZN67" s="212" t="s">
        <v>374</v>
      </c>
      <c r="AZO67" s="503" t="s">
        <v>306</v>
      </c>
      <c r="AZP67" s="503" t="s">
        <v>306</v>
      </c>
      <c r="AZQ67" s="503" t="s">
        <v>299</v>
      </c>
      <c r="AZR67" s="503" t="s">
        <v>299</v>
      </c>
      <c r="AZS67" s="503" t="s">
        <v>302</v>
      </c>
      <c r="AZT67" s="503" t="s">
        <v>302</v>
      </c>
      <c r="AZU67" s="503" t="s">
        <v>302</v>
      </c>
      <c r="AZV67" s="503" t="s">
        <v>302</v>
      </c>
      <c r="AZW67" s="212" t="s">
        <v>581</v>
      </c>
      <c r="AZX67" s="212" t="s">
        <v>582</v>
      </c>
      <c r="AZY67" s="212" t="s">
        <v>581</v>
      </c>
      <c r="AZZ67" s="212" t="s">
        <v>582</v>
      </c>
      <c r="BAA67" s="212" t="s">
        <v>497</v>
      </c>
      <c r="BAB67" s="212" t="s">
        <v>500</v>
      </c>
      <c r="BAC67" s="212" t="s">
        <v>500</v>
      </c>
      <c r="BAD67" s="503" t="s">
        <v>306</v>
      </c>
      <c r="BAE67" s="212" t="s">
        <v>497</v>
      </c>
      <c r="BAF67" s="503" t="s">
        <v>306</v>
      </c>
      <c r="BAG67" s="212" t="s">
        <v>337</v>
      </c>
      <c r="BAH67" s="503" t="s">
        <v>299</v>
      </c>
      <c r="BAI67" s="212" t="s">
        <v>339</v>
      </c>
      <c r="BAJ67" s="503" t="s">
        <v>299</v>
      </c>
      <c r="BAK67" s="212" t="s">
        <v>337</v>
      </c>
      <c r="BAL67" s="212" t="s">
        <v>339</v>
      </c>
      <c r="BAM67" s="503" t="s">
        <v>299</v>
      </c>
      <c r="BAN67" s="503" t="s">
        <v>299</v>
      </c>
      <c r="BAO67" s="503" t="s">
        <v>299</v>
      </c>
      <c r="BAP67" s="503" t="s">
        <v>299</v>
      </c>
      <c r="BAQ67" s="503" t="s">
        <v>299</v>
      </c>
      <c r="BAR67" s="503" t="s">
        <v>299</v>
      </c>
      <c r="BAS67" s="503" t="s">
        <v>300</v>
      </c>
      <c r="BAT67" s="503" t="s">
        <v>300</v>
      </c>
      <c r="BAU67" s="503" t="s">
        <v>300</v>
      </c>
      <c r="BAV67" s="503" t="s">
        <v>300</v>
      </c>
      <c r="BAW67" s="503" t="s">
        <v>300</v>
      </c>
      <c r="BAX67" s="503" t="s">
        <v>300</v>
      </c>
      <c r="BAY67" s="503" t="s">
        <v>302</v>
      </c>
      <c r="BAZ67" s="503" t="s">
        <v>302</v>
      </c>
      <c r="BBA67" s="503" t="s">
        <v>302</v>
      </c>
      <c r="BBB67" s="503" t="s">
        <v>302</v>
      </c>
      <c r="BBC67" s="503" t="s">
        <v>302</v>
      </c>
      <c r="BBD67" s="503" t="s">
        <v>302</v>
      </c>
      <c r="BBE67" s="503" t="s">
        <v>301</v>
      </c>
      <c r="BBF67" s="503" t="s">
        <v>301</v>
      </c>
      <c r="BBG67" s="503" t="s">
        <v>303</v>
      </c>
      <c r="BBH67" s="503" t="s">
        <v>303</v>
      </c>
      <c r="BBI67" s="503" t="s">
        <v>304</v>
      </c>
      <c r="BBJ67" s="503" t="s">
        <v>304</v>
      </c>
      <c r="BBK67" s="503" t="s">
        <v>306</v>
      </c>
      <c r="BBL67" s="503" t="s">
        <v>306</v>
      </c>
      <c r="BBM67" s="503" t="s">
        <v>306</v>
      </c>
      <c r="BBN67" s="503" t="s">
        <v>306</v>
      </c>
      <c r="BBO67" s="503" t="s">
        <v>306</v>
      </c>
      <c r="BBP67" s="503" t="s">
        <v>306</v>
      </c>
      <c r="BBQ67" s="503" t="s">
        <v>307</v>
      </c>
      <c r="BBR67" s="503" t="s">
        <v>307</v>
      </c>
      <c r="BBS67" s="503" t="s">
        <v>308</v>
      </c>
      <c r="BBT67" s="503" t="s">
        <v>308</v>
      </c>
      <c r="BBU67" s="503" t="s">
        <v>309</v>
      </c>
      <c r="BBV67" s="503" t="s">
        <v>309</v>
      </c>
      <c r="BBW67" s="503">
        <v>12345</v>
      </c>
      <c r="BBX67" s="503">
        <v>12345</v>
      </c>
      <c r="BBY67" s="503">
        <v>12345</v>
      </c>
      <c r="BBZ67" s="503">
        <v>12345</v>
      </c>
      <c r="BCA67" s="503">
        <v>12345</v>
      </c>
      <c r="BCB67" s="503">
        <v>12345</v>
      </c>
      <c r="BCC67" s="212" t="s">
        <v>336</v>
      </c>
      <c r="BCD67" s="212" t="s">
        <v>336</v>
      </c>
      <c r="BCE67" s="212" t="s">
        <v>337</v>
      </c>
      <c r="BCF67" s="212" t="s">
        <v>337</v>
      </c>
      <c r="BCG67" s="212" t="s">
        <v>586</v>
      </c>
      <c r="BCH67" s="506" t="s">
        <v>586</v>
      </c>
      <c r="BCI67" s="503" t="s">
        <v>339</v>
      </c>
      <c r="BCJ67" s="503" t="s">
        <v>339</v>
      </c>
      <c r="BCK67" s="212" t="s">
        <v>340</v>
      </c>
      <c r="BCL67" s="212" t="s">
        <v>340</v>
      </c>
      <c r="BCM67" s="212" t="s">
        <v>350</v>
      </c>
      <c r="BCN67" s="212" t="s">
        <v>350</v>
      </c>
      <c r="BCO67" s="503" t="s">
        <v>300</v>
      </c>
      <c r="BCP67" s="503" t="s">
        <v>300</v>
      </c>
      <c r="BCQ67" s="503" t="s">
        <v>300</v>
      </c>
      <c r="BCR67" s="503" t="s">
        <v>300</v>
      </c>
      <c r="BCS67" s="503" t="s">
        <v>300</v>
      </c>
      <c r="BCT67" s="503" t="s">
        <v>300</v>
      </c>
      <c r="BCU67" s="212" t="s">
        <v>553</v>
      </c>
      <c r="BCV67" s="212" t="s">
        <v>553</v>
      </c>
      <c r="BCW67" s="212" t="s">
        <v>587</v>
      </c>
      <c r="BCX67" s="212" t="s">
        <v>587</v>
      </c>
      <c r="BCY67" s="212" t="s">
        <v>355</v>
      </c>
      <c r="BCZ67" s="212" t="s">
        <v>355</v>
      </c>
      <c r="BDA67" s="212" t="s">
        <v>356</v>
      </c>
      <c r="BDB67" s="212" t="s">
        <v>356</v>
      </c>
      <c r="BDC67" s="212" t="s">
        <v>357</v>
      </c>
      <c r="BDD67" s="212" t="s">
        <v>357</v>
      </c>
      <c r="BDE67" s="212" t="s">
        <v>351</v>
      </c>
      <c r="BDF67" s="212" t="s">
        <v>351</v>
      </c>
      <c r="BDG67" s="503" t="s">
        <v>302</v>
      </c>
      <c r="BDH67" s="503" t="s">
        <v>302</v>
      </c>
      <c r="BDI67" s="503" t="s">
        <v>302</v>
      </c>
      <c r="BDJ67" s="503" t="s">
        <v>302</v>
      </c>
      <c r="BDK67" s="503" t="s">
        <v>302</v>
      </c>
      <c r="BDL67" s="503" t="s">
        <v>302</v>
      </c>
      <c r="BDM67" s="212" t="s">
        <v>376</v>
      </c>
      <c r="BDN67" s="212" t="s">
        <v>376</v>
      </c>
      <c r="BDO67" s="212" t="s">
        <v>378</v>
      </c>
      <c r="BDP67" s="212" t="s">
        <v>378</v>
      </c>
      <c r="BDQ67" s="212" t="s">
        <v>377</v>
      </c>
      <c r="BDR67" s="212" t="s">
        <v>377</v>
      </c>
      <c r="BDS67" s="212" t="s">
        <v>373</v>
      </c>
      <c r="BDT67" s="212" t="s">
        <v>373</v>
      </c>
      <c r="BDU67" s="212" t="s">
        <v>588</v>
      </c>
      <c r="BDV67" s="212" t="s">
        <v>588</v>
      </c>
      <c r="BDW67" s="212" t="s">
        <v>589</v>
      </c>
      <c r="BDX67" s="212" t="s">
        <v>589</v>
      </c>
      <c r="BDY67" s="503" t="s">
        <v>301</v>
      </c>
      <c r="BDZ67" s="503" t="s">
        <v>301</v>
      </c>
      <c r="BEA67" s="212" t="s">
        <v>590</v>
      </c>
      <c r="BEB67" s="212" t="s">
        <v>590</v>
      </c>
      <c r="BEC67" s="212" t="s">
        <v>591</v>
      </c>
      <c r="BED67" s="212" t="s">
        <v>591</v>
      </c>
      <c r="BEE67" s="503" t="s">
        <v>303</v>
      </c>
      <c r="BEF67" s="503" t="s">
        <v>303</v>
      </c>
      <c r="BEG67" s="212" t="s">
        <v>592</v>
      </c>
      <c r="BEH67" s="212" t="s">
        <v>592</v>
      </c>
      <c r="BEI67" s="212" t="s">
        <v>823</v>
      </c>
      <c r="BEJ67" s="212" t="s">
        <v>634</v>
      </c>
      <c r="BEK67" s="503" t="s">
        <v>304</v>
      </c>
      <c r="BEL67" s="503" t="s">
        <v>304</v>
      </c>
      <c r="BEM67" s="212" t="s">
        <v>593</v>
      </c>
      <c r="BEN67" s="212" t="s">
        <v>593</v>
      </c>
      <c r="BEO67" s="212" t="s">
        <v>594</v>
      </c>
      <c r="BEP67" s="212" t="s">
        <v>594</v>
      </c>
      <c r="BEQ67" s="503" t="s">
        <v>306</v>
      </c>
      <c r="BER67" s="503" t="s">
        <v>306</v>
      </c>
      <c r="BES67" s="503" t="s">
        <v>306</v>
      </c>
      <c r="BET67" s="503" t="s">
        <v>306</v>
      </c>
      <c r="BEU67" s="503" t="s">
        <v>306</v>
      </c>
      <c r="BEV67" s="503" t="s">
        <v>306</v>
      </c>
      <c r="BEW67" s="212" t="s">
        <v>595</v>
      </c>
      <c r="BEX67" s="212" t="s">
        <v>595</v>
      </c>
      <c r="BEY67" s="212" t="s">
        <v>596</v>
      </c>
      <c r="BEZ67" s="212" t="s">
        <v>596</v>
      </c>
      <c r="BFA67" s="212" t="s">
        <v>597</v>
      </c>
      <c r="BFB67" s="212" t="s">
        <v>597</v>
      </c>
      <c r="BFC67" s="212" t="s">
        <v>598</v>
      </c>
      <c r="BFD67" s="212" t="s">
        <v>598</v>
      </c>
      <c r="BFE67" s="212" t="s">
        <v>599</v>
      </c>
      <c r="BFF67" s="212" t="s">
        <v>599</v>
      </c>
      <c r="BFG67" s="212" t="s">
        <v>600</v>
      </c>
      <c r="BFH67" s="212" t="s">
        <v>600</v>
      </c>
      <c r="BFI67" s="503" t="s">
        <v>307</v>
      </c>
      <c r="BFJ67" s="503" t="s">
        <v>307</v>
      </c>
      <c r="BFK67" s="212" t="s">
        <v>601</v>
      </c>
      <c r="BFL67" s="212" t="s">
        <v>601</v>
      </c>
      <c r="BFM67" s="212" t="s">
        <v>602</v>
      </c>
      <c r="BFN67" s="212" t="s">
        <v>602</v>
      </c>
      <c r="BFO67" s="503" t="s">
        <v>308</v>
      </c>
      <c r="BFP67" s="503" t="s">
        <v>308</v>
      </c>
      <c r="BFQ67" s="212" t="s">
        <v>603</v>
      </c>
      <c r="BFR67" s="212" t="s">
        <v>603</v>
      </c>
      <c r="BFS67" s="212" t="s">
        <v>604</v>
      </c>
      <c r="BFT67" s="212" t="s">
        <v>604</v>
      </c>
      <c r="BFU67" s="503" t="s">
        <v>309</v>
      </c>
      <c r="BFV67" s="503" t="s">
        <v>309</v>
      </c>
      <c r="BFW67" s="212" t="s">
        <v>605</v>
      </c>
      <c r="BFX67" s="212" t="s">
        <v>605</v>
      </c>
      <c r="BFY67" s="212" t="s">
        <v>606</v>
      </c>
      <c r="BFZ67" s="212" t="s">
        <v>606</v>
      </c>
      <c r="BGA67" s="503" t="s">
        <v>299</v>
      </c>
      <c r="BGB67" s="503" t="s">
        <v>299</v>
      </c>
      <c r="BGC67" s="503" t="s">
        <v>300</v>
      </c>
      <c r="BGD67" s="503" t="s">
        <v>300</v>
      </c>
      <c r="BGE67" s="503" t="s">
        <v>313</v>
      </c>
      <c r="BGF67" s="503" t="s">
        <v>313</v>
      </c>
      <c r="BGG67" s="503" t="s">
        <v>299</v>
      </c>
      <c r="BGH67" s="503" t="s">
        <v>299</v>
      </c>
      <c r="BGI67" s="212" t="s">
        <v>639</v>
      </c>
      <c r="BGJ67" s="212" t="s">
        <v>639</v>
      </c>
      <c r="BGK67" s="212" t="s">
        <v>640</v>
      </c>
      <c r="BGL67" s="212" t="s">
        <v>640</v>
      </c>
      <c r="BGM67" s="503" t="s">
        <v>300</v>
      </c>
      <c r="BGN67" s="503" t="s">
        <v>300</v>
      </c>
      <c r="BGO67" s="212" t="s">
        <v>641</v>
      </c>
      <c r="BGP67" s="212" t="s">
        <v>641</v>
      </c>
      <c r="BGQ67" s="212" t="s">
        <v>351</v>
      </c>
      <c r="BGR67" s="212" t="s">
        <v>351</v>
      </c>
      <c r="BGS67" s="503" t="s">
        <v>313</v>
      </c>
      <c r="BGT67" s="503" t="s">
        <v>313</v>
      </c>
      <c r="BGU67" s="212" t="s">
        <v>642</v>
      </c>
      <c r="BGV67" s="212" t="s">
        <v>642</v>
      </c>
      <c r="BGW67" s="212" t="s">
        <v>643</v>
      </c>
      <c r="BGX67" s="212" t="s">
        <v>643</v>
      </c>
      <c r="BGY67" s="503" t="s">
        <v>300</v>
      </c>
      <c r="BGZ67" s="503" t="s">
        <v>300</v>
      </c>
      <c r="BHA67" s="503" t="s">
        <v>302</v>
      </c>
      <c r="BHB67" s="503" t="s">
        <v>302</v>
      </c>
      <c r="BHC67" s="503" t="s">
        <v>313</v>
      </c>
      <c r="BHD67" s="503" t="s">
        <v>313</v>
      </c>
      <c r="BHE67" s="503" t="s">
        <v>300</v>
      </c>
      <c r="BHF67" s="503" t="s">
        <v>300</v>
      </c>
      <c r="BHG67" s="212" t="s">
        <v>553</v>
      </c>
      <c r="BHH67" s="212" t="s">
        <v>553</v>
      </c>
      <c r="BHI67" s="212" t="s">
        <v>649</v>
      </c>
      <c r="BHJ67" s="212" t="s">
        <v>649</v>
      </c>
      <c r="BHK67" s="503" t="s">
        <v>302</v>
      </c>
      <c r="BHL67" s="503" t="s">
        <v>302</v>
      </c>
      <c r="BHM67" s="212" t="s">
        <v>374</v>
      </c>
      <c r="BHN67" s="212" t="s">
        <v>374</v>
      </c>
      <c r="BHO67" s="212" t="s">
        <v>380</v>
      </c>
      <c r="BHP67" s="212" t="s">
        <v>380</v>
      </c>
      <c r="BHQ67" s="503" t="s">
        <v>313</v>
      </c>
      <c r="BHR67" s="503" t="s">
        <v>313</v>
      </c>
      <c r="BHS67" s="212" t="s">
        <v>650</v>
      </c>
      <c r="BHT67" s="212" t="s">
        <v>650</v>
      </c>
      <c r="BHU67" s="212" t="s">
        <v>651</v>
      </c>
      <c r="BHV67" s="212" t="s">
        <v>651</v>
      </c>
      <c r="BHW67" s="503" t="s">
        <v>299</v>
      </c>
      <c r="BHX67" s="503" t="s">
        <v>299</v>
      </c>
      <c r="BHY67" s="503" t="s">
        <v>302</v>
      </c>
      <c r="BHZ67" s="503" t="s">
        <v>302</v>
      </c>
      <c r="BIA67" s="503" t="s">
        <v>313</v>
      </c>
      <c r="BIB67" s="503" t="s">
        <v>313</v>
      </c>
      <c r="BIC67" s="503" t="s">
        <v>299</v>
      </c>
      <c r="BID67" s="503" t="s">
        <v>299</v>
      </c>
      <c r="BIE67" s="212" t="s">
        <v>342</v>
      </c>
      <c r="BIF67" s="212" t="s">
        <v>342</v>
      </c>
      <c r="BIG67" s="212" t="s">
        <v>659</v>
      </c>
      <c r="BIH67" s="212" t="s">
        <v>659</v>
      </c>
      <c r="BII67" s="503" t="s">
        <v>302</v>
      </c>
      <c r="BIJ67" s="503" t="s">
        <v>302</v>
      </c>
      <c r="BIK67" s="212" t="s">
        <v>373</v>
      </c>
      <c r="BIL67" s="212" t="s">
        <v>373</v>
      </c>
      <c r="BIM67" s="212" t="s">
        <v>660</v>
      </c>
      <c r="BIN67" s="212" t="s">
        <v>660</v>
      </c>
      <c r="BIO67" s="503" t="s">
        <v>313</v>
      </c>
      <c r="BIP67" s="503" t="s">
        <v>313</v>
      </c>
      <c r="BIQ67" s="212" t="s">
        <v>452</v>
      </c>
      <c r="BIR67" s="212" t="s">
        <v>452</v>
      </c>
      <c r="BIS67" s="212" t="s">
        <v>455</v>
      </c>
      <c r="BIT67" s="212" t="s">
        <v>455</v>
      </c>
      <c r="BIU67" s="503" t="s">
        <v>299</v>
      </c>
      <c r="BIV67" s="503" t="s">
        <v>299</v>
      </c>
      <c r="BIW67" s="503" t="s">
        <v>299</v>
      </c>
      <c r="BIX67" s="503" t="s">
        <v>299</v>
      </c>
      <c r="BIY67" s="503" t="s">
        <v>299</v>
      </c>
      <c r="BIZ67" s="503" t="s">
        <v>299</v>
      </c>
      <c r="BJA67" s="503" t="s">
        <v>300</v>
      </c>
      <c r="BJB67" s="503" t="s">
        <v>300</v>
      </c>
      <c r="BJC67" s="503" t="s">
        <v>300</v>
      </c>
      <c r="BJD67" s="503" t="s">
        <v>300</v>
      </c>
      <c r="BJE67" s="503" t="s">
        <v>300</v>
      </c>
      <c r="BJF67" s="503" t="s">
        <v>300</v>
      </c>
      <c r="BJG67" s="503" t="s">
        <v>302</v>
      </c>
      <c r="BJH67" s="503" t="s">
        <v>302</v>
      </c>
      <c r="BJI67" s="503" t="s">
        <v>302</v>
      </c>
      <c r="BJJ67" s="503" t="s">
        <v>302</v>
      </c>
      <c r="BJK67" s="503" t="s">
        <v>302</v>
      </c>
      <c r="BJL67" s="503" t="s">
        <v>302</v>
      </c>
      <c r="BJM67" s="503" t="s">
        <v>301</v>
      </c>
      <c r="BJN67" s="503" t="s">
        <v>301</v>
      </c>
      <c r="BJO67" s="503" t="s">
        <v>303</v>
      </c>
      <c r="BJP67" s="503" t="s">
        <v>303</v>
      </c>
      <c r="BJQ67" s="503" t="s">
        <v>304</v>
      </c>
      <c r="BJR67" s="503" t="s">
        <v>304</v>
      </c>
      <c r="BJS67" s="503" t="s">
        <v>313</v>
      </c>
      <c r="BJT67" s="503" t="s">
        <v>313</v>
      </c>
      <c r="BJU67" s="503" t="s">
        <v>313</v>
      </c>
      <c r="BJV67" s="503" t="s">
        <v>313</v>
      </c>
      <c r="BJW67" s="503" t="s">
        <v>313</v>
      </c>
      <c r="BJX67" s="503" t="s">
        <v>313</v>
      </c>
      <c r="BJY67" s="503" t="s">
        <v>314</v>
      </c>
      <c r="BJZ67" s="503" t="s">
        <v>314</v>
      </c>
      <c r="BKA67" s="503" t="s">
        <v>315</v>
      </c>
      <c r="BKB67" s="503" t="s">
        <v>315</v>
      </c>
      <c r="BKC67" s="503" t="s">
        <v>317</v>
      </c>
      <c r="BKD67" s="503" t="s">
        <v>317</v>
      </c>
      <c r="BKE67" s="503" t="s">
        <v>299</v>
      </c>
      <c r="BKF67" s="503" t="s">
        <v>299</v>
      </c>
      <c r="BKG67" s="503" t="s">
        <v>299</v>
      </c>
      <c r="BKH67" s="503" t="s">
        <v>299</v>
      </c>
      <c r="BKI67" s="503" t="s">
        <v>299</v>
      </c>
      <c r="BKJ67" s="503" t="s">
        <v>299</v>
      </c>
      <c r="BKK67" s="212" t="s">
        <v>640</v>
      </c>
      <c r="BKL67" s="212" t="s">
        <v>640</v>
      </c>
      <c r="BKM67" s="212" t="s">
        <v>668</v>
      </c>
      <c r="BKN67" s="212" t="s">
        <v>668</v>
      </c>
      <c r="BKO67" s="212" t="s">
        <v>586</v>
      </c>
      <c r="BKP67" s="212" t="s">
        <v>586</v>
      </c>
      <c r="BKQ67" s="212" t="s">
        <v>639</v>
      </c>
      <c r="BKR67" s="212" t="s">
        <v>639</v>
      </c>
      <c r="BKS67" s="212" t="s">
        <v>669</v>
      </c>
      <c r="BKT67" s="212" t="s">
        <v>669</v>
      </c>
      <c r="BKU67" s="212" t="s">
        <v>670</v>
      </c>
      <c r="BKV67" s="212" t="s">
        <v>670</v>
      </c>
      <c r="BKW67" s="503" t="s">
        <v>300</v>
      </c>
      <c r="BKX67" s="503" t="s">
        <v>300</v>
      </c>
      <c r="BKY67" s="503" t="s">
        <v>300</v>
      </c>
      <c r="BKZ67" s="503" t="s">
        <v>300</v>
      </c>
      <c r="BLA67" s="503" t="s">
        <v>300</v>
      </c>
      <c r="BLB67" s="503" t="s">
        <v>300</v>
      </c>
      <c r="BLC67" s="212" t="s">
        <v>351</v>
      </c>
      <c r="BLD67" s="212" t="s">
        <v>351</v>
      </c>
      <c r="BLE67" s="212" t="s">
        <v>671</v>
      </c>
      <c r="BLF67" s="212" t="s">
        <v>671</v>
      </c>
      <c r="BLG67" s="212" t="s">
        <v>672</v>
      </c>
      <c r="BLH67" s="212" t="s">
        <v>672</v>
      </c>
      <c r="BLI67" s="212" t="s">
        <v>673</v>
      </c>
      <c r="BLJ67" s="212" t="s">
        <v>673</v>
      </c>
      <c r="BLK67" s="212" t="s">
        <v>674</v>
      </c>
      <c r="BLL67" s="212" t="s">
        <v>674</v>
      </c>
      <c r="BLM67" s="212" t="s">
        <v>675</v>
      </c>
      <c r="BLN67" s="212" t="s">
        <v>675</v>
      </c>
      <c r="BLO67" s="503" t="s">
        <v>302</v>
      </c>
      <c r="BLP67" s="503" t="s">
        <v>302</v>
      </c>
      <c r="BLQ67" s="503" t="s">
        <v>302</v>
      </c>
      <c r="BLR67" s="503" t="s">
        <v>302</v>
      </c>
      <c r="BLS67" s="503" t="s">
        <v>302</v>
      </c>
      <c r="BLT67" s="503" t="s">
        <v>302</v>
      </c>
      <c r="BLU67" s="212" t="s">
        <v>676</v>
      </c>
      <c r="BLV67" s="212" t="s">
        <v>676</v>
      </c>
      <c r="BLW67" s="212" t="s">
        <v>677</v>
      </c>
      <c r="BLX67" s="212" t="s">
        <v>677</v>
      </c>
      <c r="BLY67" s="212" t="s">
        <v>678</v>
      </c>
      <c r="BLZ67" s="212" t="s">
        <v>678</v>
      </c>
      <c r="BMA67" s="212" t="s">
        <v>679</v>
      </c>
      <c r="BMB67" s="212" t="s">
        <v>679</v>
      </c>
      <c r="BMC67" s="212" t="s">
        <v>680</v>
      </c>
      <c r="BMD67" s="212" t="s">
        <v>680</v>
      </c>
      <c r="BME67" s="212" t="s">
        <v>681</v>
      </c>
      <c r="BMF67" s="212" t="s">
        <v>681</v>
      </c>
      <c r="BMG67" s="503" t="s">
        <v>301</v>
      </c>
      <c r="BMH67" s="503" t="s">
        <v>301</v>
      </c>
      <c r="BMI67" s="212" t="s">
        <v>645</v>
      </c>
      <c r="BMJ67" s="212" t="s">
        <v>645</v>
      </c>
      <c r="BMK67" s="212" t="s">
        <v>682</v>
      </c>
      <c r="BML67" s="212" t="s">
        <v>682</v>
      </c>
      <c r="BMM67" s="503" t="s">
        <v>303</v>
      </c>
      <c r="BMN67" s="503" t="s">
        <v>303</v>
      </c>
      <c r="BMO67" s="212" t="s">
        <v>560</v>
      </c>
      <c r="BMP67" s="212" t="s">
        <v>560</v>
      </c>
      <c r="BMQ67" s="212" t="s">
        <v>683</v>
      </c>
      <c r="BMR67" s="212" t="s">
        <v>683</v>
      </c>
      <c r="BMS67" s="503" t="s">
        <v>304</v>
      </c>
      <c r="BMT67" s="503" t="s">
        <v>304</v>
      </c>
      <c r="BMU67" s="212" t="s">
        <v>684</v>
      </c>
      <c r="BMV67" s="212" t="s">
        <v>684</v>
      </c>
      <c r="BMW67" s="212" t="s">
        <v>685</v>
      </c>
      <c r="BMX67" s="212" t="s">
        <v>685</v>
      </c>
      <c r="BMY67" s="503" t="s">
        <v>313</v>
      </c>
      <c r="BMZ67" s="503" t="s">
        <v>313</v>
      </c>
      <c r="BNA67" s="503" t="s">
        <v>313</v>
      </c>
      <c r="BNB67" s="503" t="s">
        <v>313</v>
      </c>
      <c r="BNC67" s="503" t="s">
        <v>313</v>
      </c>
      <c r="BND67" s="503" t="s">
        <v>313</v>
      </c>
      <c r="BNE67" s="212" t="s">
        <v>643</v>
      </c>
      <c r="BNF67" s="212" t="s">
        <v>643</v>
      </c>
      <c r="BNG67" s="212" t="s">
        <v>642</v>
      </c>
      <c r="BNH67" s="212" t="s">
        <v>642</v>
      </c>
      <c r="BNI67" s="212" t="s">
        <v>824</v>
      </c>
      <c r="BNJ67" s="212" t="s">
        <v>824</v>
      </c>
      <c r="BNK67" s="212" t="s">
        <v>651</v>
      </c>
      <c r="BNL67" s="212" t="s">
        <v>651</v>
      </c>
      <c r="BNM67" s="212" t="s">
        <v>686</v>
      </c>
      <c r="BNN67" s="212" t="s">
        <v>686</v>
      </c>
      <c r="BNO67" s="212" t="s">
        <v>687</v>
      </c>
      <c r="BNP67" s="212" t="s">
        <v>687</v>
      </c>
      <c r="BNQ67" s="503" t="s">
        <v>314</v>
      </c>
      <c r="BNR67" s="503" t="s">
        <v>314</v>
      </c>
      <c r="BNS67" s="212" t="s">
        <v>688</v>
      </c>
      <c r="BNT67" s="212" t="s">
        <v>688</v>
      </c>
      <c r="BNU67" s="212" t="s">
        <v>644</v>
      </c>
      <c r="BNV67" s="212" t="s">
        <v>644</v>
      </c>
      <c r="BNW67" s="503" t="s">
        <v>315</v>
      </c>
      <c r="BNX67" s="503" t="s">
        <v>315</v>
      </c>
      <c r="BNY67" s="212" t="s">
        <v>689</v>
      </c>
      <c r="BNZ67" s="212" t="s">
        <v>689</v>
      </c>
      <c r="BOA67" s="212" t="s">
        <v>648</v>
      </c>
      <c r="BOB67" s="212" t="s">
        <v>648</v>
      </c>
      <c r="BOC67" s="503" t="s">
        <v>317</v>
      </c>
      <c r="BOD67" s="503" t="s">
        <v>317</v>
      </c>
      <c r="BOE67" s="212" t="s">
        <v>656</v>
      </c>
      <c r="BOF67" s="212" t="s">
        <v>656</v>
      </c>
      <c r="BOG67" s="212" t="s">
        <v>690</v>
      </c>
      <c r="BOH67" s="212" t="s">
        <v>690</v>
      </c>
      <c r="BOI67" s="503" t="s">
        <v>299</v>
      </c>
      <c r="BOJ67" s="503" t="s">
        <v>299</v>
      </c>
      <c r="BOK67" s="503" t="s">
        <v>306</v>
      </c>
      <c r="BOL67" s="503" t="s">
        <v>306</v>
      </c>
      <c r="BOM67" s="503" t="s">
        <v>313</v>
      </c>
      <c r="BON67" s="503" t="s">
        <v>313</v>
      </c>
      <c r="BOO67" s="503" t="s">
        <v>299</v>
      </c>
      <c r="BOP67" s="503" t="s">
        <v>299</v>
      </c>
      <c r="BOQ67" s="212" t="s">
        <v>701</v>
      </c>
      <c r="BOR67" s="212" t="s">
        <v>701</v>
      </c>
      <c r="BOS67" s="212" t="s">
        <v>639</v>
      </c>
      <c r="BOT67" s="212" t="s">
        <v>639</v>
      </c>
      <c r="BOU67" s="503" t="s">
        <v>306</v>
      </c>
      <c r="BOV67" s="503" t="s">
        <v>306</v>
      </c>
      <c r="BOW67" s="212" t="s">
        <v>702</v>
      </c>
      <c r="BOX67" s="212" t="s">
        <v>702</v>
      </c>
      <c r="BOY67" s="212" t="s">
        <v>597</v>
      </c>
      <c r="BOZ67" s="212" t="s">
        <v>597</v>
      </c>
      <c r="BPA67" s="503" t="s">
        <v>313</v>
      </c>
      <c r="BPB67" s="503" t="s">
        <v>313</v>
      </c>
      <c r="BPC67" s="212" t="s">
        <v>643</v>
      </c>
      <c r="BPD67" s="212" t="s">
        <v>643</v>
      </c>
      <c r="BPE67" s="212" t="s">
        <v>703</v>
      </c>
      <c r="BPF67" s="212" t="s">
        <v>703</v>
      </c>
      <c r="BPG67" s="503" t="s">
        <v>300</v>
      </c>
      <c r="BPH67" s="503" t="s">
        <v>300</v>
      </c>
      <c r="BPI67" s="503" t="s">
        <v>306</v>
      </c>
      <c r="BPJ67" s="503" t="s">
        <v>306</v>
      </c>
      <c r="BPK67" s="503" t="s">
        <v>313</v>
      </c>
      <c r="BPL67" s="503" t="s">
        <v>313</v>
      </c>
      <c r="BPM67" s="503" t="s">
        <v>300</v>
      </c>
      <c r="BPN67" s="503" t="s">
        <v>300</v>
      </c>
      <c r="BPO67" s="212" t="s">
        <v>649</v>
      </c>
      <c r="BPP67" s="212" t="s">
        <v>649</v>
      </c>
      <c r="BPQ67" s="212" t="s">
        <v>707</v>
      </c>
      <c r="BPR67" s="212" t="s">
        <v>707</v>
      </c>
      <c r="BPS67" s="503" t="s">
        <v>306</v>
      </c>
      <c r="BPT67" s="503" t="s">
        <v>306</v>
      </c>
      <c r="BPU67" s="212" t="s">
        <v>414</v>
      </c>
      <c r="BPV67" s="212" t="s">
        <v>414</v>
      </c>
      <c r="BPW67" s="212" t="s">
        <v>408</v>
      </c>
      <c r="BPX67" s="212" t="s">
        <v>408</v>
      </c>
      <c r="BPY67" s="503" t="s">
        <v>313</v>
      </c>
      <c r="BPZ67" s="503" t="s">
        <v>313</v>
      </c>
      <c r="BQA67" s="212" t="s">
        <v>459</v>
      </c>
      <c r="BQB67" s="212" t="s">
        <v>459</v>
      </c>
      <c r="BQC67" s="212" t="s">
        <v>453</v>
      </c>
      <c r="BQD67" s="212" t="s">
        <v>453</v>
      </c>
      <c r="BQE67" s="503" t="s">
        <v>299</v>
      </c>
      <c r="BQF67" s="503" t="s">
        <v>299</v>
      </c>
      <c r="BQG67" s="503" t="s">
        <v>299</v>
      </c>
      <c r="BQH67" s="503" t="s">
        <v>299</v>
      </c>
      <c r="BQI67" s="503" t="s">
        <v>299</v>
      </c>
      <c r="BQJ67" s="503" t="s">
        <v>299</v>
      </c>
      <c r="BQK67" s="503" t="s">
        <v>300</v>
      </c>
      <c r="BQL67" s="503" t="s">
        <v>300</v>
      </c>
      <c r="BQM67" s="503" t="s">
        <v>300</v>
      </c>
      <c r="BQN67" s="503" t="s">
        <v>300</v>
      </c>
      <c r="BQO67" s="503" t="s">
        <v>300</v>
      </c>
      <c r="BQP67" s="503" t="s">
        <v>300</v>
      </c>
      <c r="BQQ67" s="503" t="s">
        <v>306</v>
      </c>
      <c r="BQR67" s="503" t="s">
        <v>306</v>
      </c>
      <c r="BQS67" s="503" t="s">
        <v>306</v>
      </c>
      <c r="BQT67" s="503" t="s">
        <v>306</v>
      </c>
      <c r="BQU67" s="503" t="s">
        <v>306</v>
      </c>
      <c r="BQV67" s="503" t="s">
        <v>306</v>
      </c>
      <c r="BQW67" s="503" t="s">
        <v>301</v>
      </c>
      <c r="BQX67" s="503" t="s">
        <v>301</v>
      </c>
      <c r="BQY67" s="503" t="s">
        <v>307</v>
      </c>
      <c r="BQZ67" s="503" t="s">
        <v>307</v>
      </c>
      <c r="BRA67" s="503" t="s">
        <v>308</v>
      </c>
      <c r="BRB67" s="503" t="s">
        <v>308</v>
      </c>
      <c r="BRC67" s="503" t="s">
        <v>313</v>
      </c>
      <c r="BRD67" s="503" t="s">
        <v>313</v>
      </c>
      <c r="BRE67" s="503" t="s">
        <v>313</v>
      </c>
      <c r="BRF67" s="503" t="s">
        <v>313</v>
      </c>
      <c r="BRG67" s="503" t="s">
        <v>313</v>
      </c>
      <c r="BRH67" s="503" t="s">
        <v>313</v>
      </c>
      <c r="BRI67" s="503" t="s">
        <v>314</v>
      </c>
      <c r="BRJ67" s="503" t="s">
        <v>314</v>
      </c>
      <c r="BRK67" s="503" t="s">
        <v>315</v>
      </c>
      <c r="BRL67" s="503" t="s">
        <v>315</v>
      </c>
      <c r="BRM67" s="503" t="s">
        <v>321</v>
      </c>
      <c r="BRN67" s="503" t="s">
        <v>321</v>
      </c>
      <c r="BRO67" s="503" t="s">
        <v>299</v>
      </c>
      <c r="BRP67" s="503" t="s">
        <v>299</v>
      </c>
      <c r="BRQ67" s="503" t="s">
        <v>299</v>
      </c>
      <c r="BRR67" s="503" t="s">
        <v>299</v>
      </c>
      <c r="BRS67" s="503" t="s">
        <v>299</v>
      </c>
      <c r="BRT67" s="503" t="s">
        <v>299</v>
      </c>
      <c r="BRU67" s="212" t="s">
        <v>640</v>
      </c>
      <c r="BRV67" s="212" t="s">
        <v>640</v>
      </c>
      <c r="BRW67" s="212" t="s">
        <v>701</v>
      </c>
      <c r="BRX67" s="212" t="s">
        <v>701</v>
      </c>
      <c r="BRY67" s="212" t="s">
        <v>715</v>
      </c>
      <c r="BRZ67" s="212" t="s">
        <v>715</v>
      </c>
      <c r="BSA67" s="212" t="s">
        <v>639</v>
      </c>
      <c r="BSB67" s="212" t="s">
        <v>639</v>
      </c>
      <c r="BSC67" s="212" t="s">
        <v>669</v>
      </c>
      <c r="BSD67" s="212" t="s">
        <v>669</v>
      </c>
      <c r="BSE67" s="212" t="s">
        <v>716</v>
      </c>
      <c r="BSF67" s="212" t="s">
        <v>716</v>
      </c>
      <c r="BSG67" s="503" t="s">
        <v>300</v>
      </c>
      <c r="BSH67" s="503" t="s">
        <v>300</v>
      </c>
      <c r="BSI67" s="503" t="s">
        <v>300</v>
      </c>
      <c r="BSJ67" s="503" t="s">
        <v>300</v>
      </c>
      <c r="BSK67" s="503" t="s">
        <v>300</v>
      </c>
      <c r="BSL67" s="503" t="s">
        <v>300</v>
      </c>
      <c r="BSM67" s="212" t="s">
        <v>351</v>
      </c>
      <c r="BSN67" s="212" t="s">
        <v>351</v>
      </c>
      <c r="BSO67" s="212" t="s">
        <v>673</v>
      </c>
      <c r="BSP67" s="212" t="s">
        <v>673</v>
      </c>
      <c r="BSQ67" s="212" t="s">
        <v>674</v>
      </c>
      <c r="BSR67" s="212" t="s">
        <v>674</v>
      </c>
      <c r="BSS67" s="212" t="s">
        <v>717</v>
      </c>
      <c r="BST67" s="212" t="s">
        <v>717</v>
      </c>
      <c r="BSU67" s="212" t="s">
        <v>718</v>
      </c>
      <c r="BSV67" s="212" t="s">
        <v>718</v>
      </c>
      <c r="BSW67" s="212" t="s">
        <v>719</v>
      </c>
      <c r="BSX67" s="212" t="s">
        <v>719</v>
      </c>
      <c r="BSY67" s="503" t="s">
        <v>306</v>
      </c>
      <c r="BSZ67" s="503" t="s">
        <v>306</v>
      </c>
      <c r="BTA67" s="503" t="s">
        <v>306</v>
      </c>
      <c r="BTB67" s="503" t="s">
        <v>306</v>
      </c>
      <c r="BTC67" s="503" t="s">
        <v>306</v>
      </c>
      <c r="BTD67" s="503" t="s">
        <v>306</v>
      </c>
      <c r="BTE67" s="212" t="s">
        <v>720</v>
      </c>
      <c r="BTF67" s="212" t="s">
        <v>720</v>
      </c>
      <c r="BTG67" s="212" t="s">
        <v>721</v>
      </c>
      <c r="BTH67" s="212" t="s">
        <v>721</v>
      </c>
      <c r="BTI67" s="212" t="s">
        <v>722</v>
      </c>
      <c r="BTJ67" s="212" t="s">
        <v>722</v>
      </c>
      <c r="BTK67" s="212" t="s">
        <v>596</v>
      </c>
      <c r="BTL67" s="212" t="s">
        <v>596</v>
      </c>
      <c r="BTM67" s="212" t="s">
        <v>723</v>
      </c>
      <c r="BTN67" s="212" t="s">
        <v>723</v>
      </c>
      <c r="BTO67" s="212" t="s">
        <v>741</v>
      </c>
      <c r="BTP67" s="212" t="s">
        <v>596</v>
      </c>
      <c r="BTQ67" s="503" t="s">
        <v>301</v>
      </c>
      <c r="BTR67" s="503" t="s">
        <v>301</v>
      </c>
      <c r="BTS67" s="212" t="s">
        <v>724</v>
      </c>
      <c r="BTT67" s="212" t="s">
        <v>724</v>
      </c>
      <c r="BTU67" s="212" t="s">
        <v>645</v>
      </c>
      <c r="BTV67" s="212" t="s">
        <v>645</v>
      </c>
      <c r="BTW67" s="503" t="s">
        <v>307</v>
      </c>
      <c r="BTX67" s="503" t="s">
        <v>307</v>
      </c>
      <c r="BTY67" s="212" t="s">
        <v>704</v>
      </c>
      <c r="BTZ67" s="212" t="s">
        <v>704</v>
      </c>
      <c r="BUA67" s="212" t="s">
        <v>725</v>
      </c>
      <c r="BUB67" s="212" t="s">
        <v>725</v>
      </c>
      <c r="BUC67" s="503" t="s">
        <v>308</v>
      </c>
      <c r="BUD67" s="503" t="s">
        <v>308</v>
      </c>
      <c r="BUE67" s="212" t="s">
        <v>726</v>
      </c>
      <c r="BUF67" s="212" t="s">
        <v>726</v>
      </c>
      <c r="BUG67" s="212" t="s">
        <v>604</v>
      </c>
      <c r="BUH67" s="212" t="s">
        <v>604</v>
      </c>
      <c r="BUI67" s="503" t="s">
        <v>313</v>
      </c>
      <c r="BUJ67" s="503" t="s">
        <v>313</v>
      </c>
      <c r="BUK67" s="503" t="s">
        <v>313</v>
      </c>
      <c r="BUL67" s="503" t="s">
        <v>313</v>
      </c>
      <c r="BUM67" s="503" t="s">
        <v>313</v>
      </c>
      <c r="BUN67" s="503" t="s">
        <v>313</v>
      </c>
      <c r="BUO67" s="212" t="s">
        <v>703</v>
      </c>
      <c r="BUP67" s="212" t="s">
        <v>703</v>
      </c>
      <c r="BUQ67" s="212" t="s">
        <v>642</v>
      </c>
      <c r="BUR67" s="212" t="s">
        <v>642</v>
      </c>
      <c r="BUS67" s="212" t="s">
        <v>643</v>
      </c>
      <c r="BUT67" s="212" t="s">
        <v>643</v>
      </c>
      <c r="BUU67" s="212" t="s">
        <v>727</v>
      </c>
      <c r="BUV67" s="212" t="s">
        <v>727</v>
      </c>
      <c r="BUW67" s="212" t="s">
        <v>728</v>
      </c>
      <c r="BUX67" s="212" t="s">
        <v>728</v>
      </c>
      <c r="BUY67" s="212" t="s">
        <v>824</v>
      </c>
      <c r="BUZ67" s="212" t="s">
        <v>824</v>
      </c>
      <c r="BVA67" s="503" t="s">
        <v>314</v>
      </c>
      <c r="BVB67" s="503" t="s">
        <v>314</v>
      </c>
      <c r="BVC67" s="212" t="s">
        <v>644</v>
      </c>
      <c r="BVD67" s="212" t="s">
        <v>644</v>
      </c>
      <c r="BVE67" s="212" t="s">
        <v>705</v>
      </c>
      <c r="BVF67" s="212" t="s">
        <v>705</v>
      </c>
      <c r="BVG67" s="503" t="s">
        <v>315</v>
      </c>
      <c r="BVH67" s="503" t="s">
        <v>315</v>
      </c>
      <c r="BVI67" s="212" t="s">
        <v>729</v>
      </c>
      <c r="BVJ67" s="212" t="s">
        <v>729</v>
      </c>
      <c r="BVK67" s="212" t="s">
        <v>648</v>
      </c>
      <c r="BVL67" s="212" t="s">
        <v>648</v>
      </c>
      <c r="BVM67" s="503" t="s">
        <v>321</v>
      </c>
      <c r="BVN67" s="503" t="s">
        <v>321</v>
      </c>
      <c r="BVO67" s="212" t="s">
        <v>712</v>
      </c>
      <c r="BVP67" s="212" t="s">
        <v>712</v>
      </c>
      <c r="BVQ67" s="212" t="s">
        <v>706</v>
      </c>
      <c r="BVR67" s="212" t="s">
        <v>706</v>
      </c>
      <c r="BVS67" s="503" t="s">
        <v>302</v>
      </c>
      <c r="BVT67" s="503" t="s">
        <v>302</v>
      </c>
      <c r="BVU67" s="503" t="s">
        <v>306</v>
      </c>
      <c r="BVV67" s="503" t="s">
        <v>306</v>
      </c>
      <c r="BVW67" s="503" t="s">
        <v>313</v>
      </c>
      <c r="BVX67" s="503" t="s">
        <v>313</v>
      </c>
      <c r="BVY67" s="503" t="s">
        <v>302</v>
      </c>
      <c r="BVZ67" s="503" t="s">
        <v>302</v>
      </c>
      <c r="BWA67" s="212" t="s">
        <v>376</v>
      </c>
      <c r="BWB67" s="212" t="s">
        <v>376</v>
      </c>
      <c r="BWC67" s="212" t="s">
        <v>380</v>
      </c>
      <c r="BWD67" s="212" t="s">
        <v>380</v>
      </c>
      <c r="BWE67" s="503" t="s">
        <v>306</v>
      </c>
      <c r="BWF67" s="503" t="s">
        <v>306</v>
      </c>
      <c r="BWG67" s="212" t="s">
        <v>410</v>
      </c>
      <c r="BWH67" s="212" t="s">
        <v>410</v>
      </c>
      <c r="BWI67" s="212" t="s">
        <v>742</v>
      </c>
      <c r="BWJ67" s="212" t="s">
        <v>742</v>
      </c>
      <c r="BWK67" s="503" t="s">
        <v>313</v>
      </c>
      <c r="BWL67" s="503" t="s">
        <v>313</v>
      </c>
      <c r="BWM67" s="212" t="s">
        <v>455</v>
      </c>
      <c r="BWN67" s="212" t="s">
        <v>455</v>
      </c>
      <c r="BWO67" s="212" t="s">
        <v>459</v>
      </c>
      <c r="BWP67" s="212" t="s">
        <v>459</v>
      </c>
      <c r="BWQ67" s="503" t="s">
        <v>299</v>
      </c>
      <c r="BWR67" s="503" t="s">
        <v>299</v>
      </c>
      <c r="BWS67" s="503" t="s">
        <v>299</v>
      </c>
      <c r="BWT67" s="503" t="s">
        <v>299</v>
      </c>
      <c r="BWU67" s="503" t="s">
        <v>299</v>
      </c>
      <c r="BWV67" s="503" t="s">
        <v>299</v>
      </c>
      <c r="BWW67" s="503" t="s">
        <v>302</v>
      </c>
      <c r="BWX67" s="503" t="s">
        <v>302</v>
      </c>
      <c r="BWY67" s="503" t="s">
        <v>302</v>
      </c>
      <c r="BWZ67" s="503" t="s">
        <v>302</v>
      </c>
      <c r="BXA67" s="503" t="s">
        <v>302</v>
      </c>
      <c r="BXB67" s="503" t="s">
        <v>302</v>
      </c>
      <c r="BXC67" s="503" t="s">
        <v>306</v>
      </c>
      <c r="BXD67" s="503" t="s">
        <v>306</v>
      </c>
      <c r="BXE67" s="503" t="s">
        <v>306</v>
      </c>
      <c r="BXF67" s="503" t="s">
        <v>306</v>
      </c>
      <c r="BXG67" s="503" t="s">
        <v>306</v>
      </c>
      <c r="BXH67" s="503" t="s">
        <v>306</v>
      </c>
      <c r="BXI67" s="503" t="s">
        <v>303</v>
      </c>
      <c r="BXJ67" s="503" t="s">
        <v>303</v>
      </c>
      <c r="BXK67" s="503" t="s">
        <v>307</v>
      </c>
      <c r="BXL67" s="503" t="s">
        <v>307</v>
      </c>
      <c r="BXM67" s="503" t="s">
        <v>309</v>
      </c>
      <c r="BXN67" s="503" t="s">
        <v>309</v>
      </c>
      <c r="BXO67" s="503" t="s">
        <v>313</v>
      </c>
      <c r="BXP67" s="503" t="s">
        <v>313</v>
      </c>
      <c r="BXQ67" s="503" t="s">
        <v>313</v>
      </c>
      <c r="BXR67" s="503" t="s">
        <v>313</v>
      </c>
      <c r="BXS67" s="503" t="s">
        <v>313</v>
      </c>
      <c r="BXT67" s="503" t="s">
        <v>313</v>
      </c>
      <c r="BXU67" s="503" t="s">
        <v>314</v>
      </c>
      <c r="BXV67" s="503" t="s">
        <v>314</v>
      </c>
      <c r="BXW67" s="503" t="s">
        <v>317</v>
      </c>
      <c r="BXX67" s="503" t="s">
        <v>317</v>
      </c>
      <c r="BXY67" s="503" t="s">
        <v>321</v>
      </c>
      <c r="BXZ67" s="503" t="s">
        <v>321</v>
      </c>
      <c r="BYA67" s="503" t="s">
        <v>299</v>
      </c>
      <c r="BYB67" s="503" t="s">
        <v>299</v>
      </c>
      <c r="BYC67" s="503" t="s">
        <v>299</v>
      </c>
      <c r="BYD67" s="503" t="s">
        <v>299</v>
      </c>
      <c r="BYE67" s="503" t="s">
        <v>299</v>
      </c>
      <c r="BYF67" s="503" t="s">
        <v>299</v>
      </c>
      <c r="BYG67" s="212" t="s">
        <v>639</v>
      </c>
      <c r="BYH67" s="212" t="s">
        <v>639</v>
      </c>
      <c r="BYI67" s="212" t="s">
        <v>670</v>
      </c>
      <c r="BYJ67" s="212" t="s">
        <v>670</v>
      </c>
      <c r="BYK67" s="212" t="s">
        <v>668</v>
      </c>
      <c r="BYL67" s="212" t="s">
        <v>668</v>
      </c>
      <c r="BYM67" s="212" t="s">
        <v>716</v>
      </c>
      <c r="BYN67" s="212" t="s">
        <v>716</v>
      </c>
      <c r="BYO67" s="212" t="s">
        <v>701</v>
      </c>
      <c r="BYP67" s="212" t="s">
        <v>701</v>
      </c>
      <c r="BYQ67" s="212" t="s">
        <v>748</v>
      </c>
      <c r="BYR67" s="212" t="s">
        <v>748</v>
      </c>
      <c r="BYS67" s="503" t="s">
        <v>302</v>
      </c>
      <c r="BYT67" s="503" t="s">
        <v>302</v>
      </c>
      <c r="BYU67" s="503" t="s">
        <v>302</v>
      </c>
      <c r="BYV67" s="503" t="s">
        <v>302</v>
      </c>
      <c r="BYW67" s="503" t="s">
        <v>302</v>
      </c>
      <c r="BYX67" s="503" t="s">
        <v>302</v>
      </c>
      <c r="BYY67" s="212" t="s">
        <v>680</v>
      </c>
      <c r="BYZ67" s="212" t="s">
        <v>680</v>
      </c>
      <c r="BZA67" s="212" t="s">
        <v>676</v>
      </c>
      <c r="BZB67" s="212" t="s">
        <v>676</v>
      </c>
      <c r="BZC67" s="212" t="s">
        <v>678</v>
      </c>
      <c r="BZD67" s="212" t="s">
        <v>678</v>
      </c>
      <c r="BZE67" s="212" t="s">
        <v>749</v>
      </c>
      <c r="BZF67" s="212" t="s">
        <v>749</v>
      </c>
      <c r="BZG67" s="212" t="s">
        <v>750</v>
      </c>
      <c r="BZH67" s="212" t="s">
        <v>750</v>
      </c>
      <c r="BZI67" s="212" t="s">
        <v>751</v>
      </c>
      <c r="BZJ67" s="212" t="s">
        <v>751</v>
      </c>
      <c r="BZK67" s="503" t="s">
        <v>306</v>
      </c>
      <c r="BZL67" s="503" t="s">
        <v>306</v>
      </c>
      <c r="BZM67" s="503" t="s">
        <v>306</v>
      </c>
      <c r="BZN67" s="503" t="s">
        <v>306</v>
      </c>
      <c r="BZO67" s="503" t="s">
        <v>306</v>
      </c>
      <c r="BZP67" s="503" t="s">
        <v>306</v>
      </c>
      <c r="BZQ67" s="212" t="s">
        <v>307</v>
      </c>
      <c r="BZR67" s="212" t="s">
        <v>307</v>
      </c>
      <c r="BZS67" s="212" t="s">
        <v>309</v>
      </c>
      <c r="BZT67" s="212" t="s">
        <v>309</v>
      </c>
      <c r="BZU67" s="212" t="s">
        <v>311</v>
      </c>
      <c r="BZV67" s="212" t="s">
        <v>311</v>
      </c>
      <c r="BZW67" s="212" t="s">
        <v>322</v>
      </c>
      <c r="BZX67" s="212" t="s">
        <v>322</v>
      </c>
      <c r="BZY67" s="212" t="s">
        <v>770</v>
      </c>
      <c r="BZZ67" s="212" t="s">
        <v>770</v>
      </c>
      <c r="CAA67" s="212" t="s">
        <v>321</v>
      </c>
      <c r="CAB67" s="212" t="s">
        <v>321</v>
      </c>
      <c r="CAC67" s="503" t="s">
        <v>303</v>
      </c>
      <c r="CAD67" s="503" t="s">
        <v>303</v>
      </c>
      <c r="CAE67" s="212" t="s">
        <v>683</v>
      </c>
      <c r="CAF67" s="212" t="s">
        <v>683</v>
      </c>
      <c r="CAG67" s="212" t="s">
        <v>752</v>
      </c>
      <c r="CAH67" s="212" t="s">
        <v>752</v>
      </c>
      <c r="CAI67" s="503" t="s">
        <v>307</v>
      </c>
      <c r="CAJ67" s="503" t="s">
        <v>307</v>
      </c>
      <c r="CAK67" s="212" t="s">
        <v>601</v>
      </c>
      <c r="CAL67" s="212" t="s">
        <v>601</v>
      </c>
      <c r="CAM67" s="212" t="s">
        <v>704</v>
      </c>
      <c r="CAN67" s="212" t="s">
        <v>704</v>
      </c>
      <c r="CAO67" s="503" t="s">
        <v>309</v>
      </c>
      <c r="CAP67" s="503" t="s">
        <v>309</v>
      </c>
      <c r="CAQ67" s="212" t="s">
        <v>753</v>
      </c>
      <c r="CAR67" s="212" t="s">
        <v>753</v>
      </c>
      <c r="CAS67" s="212" t="s">
        <v>754</v>
      </c>
      <c r="CAT67" s="212" t="s">
        <v>754</v>
      </c>
      <c r="CAU67" s="503" t="s">
        <v>313</v>
      </c>
      <c r="CAV67" s="503" t="s">
        <v>313</v>
      </c>
      <c r="CAW67" s="503" t="s">
        <v>313</v>
      </c>
      <c r="CAX67" s="503" t="s">
        <v>313</v>
      </c>
      <c r="CAY67" s="503" t="s">
        <v>313</v>
      </c>
      <c r="CAZ67" s="503" t="s">
        <v>313</v>
      </c>
      <c r="CBA67" s="212" t="s">
        <v>643</v>
      </c>
      <c r="CBB67" s="212" t="s">
        <v>643</v>
      </c>
      <c r="CBC67" s="212" t="s">
        <v>651</v>
      </c>
      <c r="CBD67" s="212" t="s">
        <v>651</v>
      </c>
      <c r="CBE67" s="212" t="s">
        <v>755</v>
      </c>
      <c r="CBF67" s="212" t="s">
        <v>755</v>
      </c>
      <c r="CBG67" s="212" t="s">
        <v>703</v>
      </c>
      <c r="CBH67" s="212" t="s">
        <v>703</v>
      </c>
      <c r="CBI67" s="212" t="s">
        <v>728</v>
      </c>
      <c r="CBJ67" s="212" t="s">
        <v>728</v>
      </c>
      <c r="CBK67" s="507" t="s">
        <v>771</v>
      </c>
      <c r="CBL67" s="507" t="s">
        <v>771</v>
      </c>
      <c r="CBM67" s="503" t="s">
        <v>314</v>
      </c>
      <c r="CBN67" s="503" t="s">
        <v>314</v>
      </c>
      <c r="CBO67" s="212" t="s">
        <v>688</v>
      </c>
      <c r="CBP67" s="212" t="s">
        <v>688</v>
      </c>
      <c r="CBQ67" s="212" t="s">
        <v>705</v>
      </c>
      <c r="CBR67" s="212" t="s">
        <v>705</v>
      </c>
      <c r="CBS67" s="503" t="s">
        <v>317</v>
      </c>
      <c r="CBT67" s="503" t="s">
        <v>317</v>
      </c>
      <c r="CBU67" s="212" t="s">
        <v>690</v>
      </c>
      <c r="CBV67" s="212" t="s">
        <v>690</v>
      </c>
      <c r="CBW67" s="212" t="s">
        <v>756</v>
      </c>
      <c r="CBX67" s="212" t="s">
        <v>756</v>
      </c>
      <c r="CBY67" s="503" t="s">
        <v>321</v>
      </c>
      <c r="CBZ67" s="503" t="s">
        <v>321</v>
      </c>
      <c r="CCA67" s="212" t="s">
        <v>757</v>
      </c>
      <c r="CCB67" s="212" t="s">
        <v>757</v>
      </c>
      <c r="CCC67" s="212" t="s">
        <v>706</v>
      </c>
      <c r="CCD67" s="212" t="s">
        <v>706</v>
      </c>
      <c r="CCE67" s="503" t="s">
        <v>300</v>
      </c>
      <c r="CCF67" s="503" t="s">
        <v>300</v>
      </c>
      <c r="CCG67" s="503" t="s">
        <v>300</v>
      </c>
      <c r="CCH67" s="503" t="s">
        <v>300</v>
      </c>
      <c r="CCI67" s="503" t="s">
        <v>300</v>
      </c>
      <c r="CCJ67" s="503" t="s">
        <v>300</v>
      </c>
      <c r="CCK67" s="503" t="s">
        <v>302</v>
      </c>
      <c r="CCL67" s="503" t="s">
        <v>302</v>
      </c>
      <c r="CCM67" s="503" t="s">
        <v>302</v>
      </c>
      <c r="CCN67" s="503" t="s">
        <v>302</v>
      </c>
      <c r="CCO67" s="503" t="s">
        <v>302</v>
      </c>
      <c r="CCP67" s="503" t="s">
        <v>302</v>
      </c>
      <c r="CCQ67" s="503" t="s">
        <v>306</v>
      </c>
      <c r="CCR67" s="503" t="s">
        <v>306</v>
      </c>
      <c r="CCS67" s="503" t="s">
        <v>306</v>
      </c>
      <c r="CCT67" s="503" t="s">
        <v>306</v>
      </c>
      <c r="CCU67" s="503" t="s">
        <v>306</v>
      </c>
      <c r="CCV67" s="503" t="s">
        <v>306</v>
      </c>
      <c r="CCW67" s="503" t="s">
        <v>304</v>
      </c>
      <c r="CCX67" s="503" t="s">
        <v>304</v>
      </c>
      <c r="CCY67" s="503" t="s">
        <v>308</v>
      </c>
      <c r="CCZ67" s="503" t="s">
        <v>308</v>
      </c>
      <c r="CDA67" s="503" t="s">
        <v>309</v>
      </c>
      <c r="CDB67" s="503" t="s">
        <v>309</v>
      </c>
      <c r="CDC67" s="503" t="s">
        <v>313</v>
      </c>
      <c r="CDD67" s="503" t="s">
        <v>313</v>
      </c>
      <c r="CDE67" s="503" t="s">
        <v>313</v>
      </c>
      <c r="CDF67" s="503" t="s">
        <v>313</v>
      </c>
      <c r="CDG67" s="503" t="s">
        <v>313</v>
      </c>
      <c r="CDH67" s="503" t="s">
        <v>313</v>
      </c>
      <c r="CDI67" s="503" t="s">
        <v>315</v>
      </c>
      <c r="CDJ67" s="503" t="s">
        <v>315</v>
      </c>
      <c r="CDK67" s="503" t="s">
        <v>317</v>
      </c>
      <c r="CDL67" s="503" t="s">
        <v>317</v>
      </c>
      <c r="CDM67" s="503" t="s">
        <v>321</v>
      </c>
      <c r="CDN67" s="503" t="s">
        <v>321</v>
      </c>
      <c r="CDO67" s="503" t="s">
        <v>300</v>
      </c>
      <c r="CDP67" s="503" t="s">
        <v>300</v>
      </c>
      <c r="CDQ67" s="503" t="s">
        <v>300</v>
      </c>
      <c r="CDR67" s="503" t="s">
        <v>300</v>
      </c>
      <c r="CDS67" s="503" t="s">
        <v>300</v>
      </c>
      <c r="CDT67" s="503" t="s">
        <v>300</v>
      </c>
      <c r="CDU67" s="212" t="s">
        <v>553</v>
      </c>
      <c r="CDV67" s="212" t="s">
        <v>553</v>
      </c>
      <c r="CDW67" s="212" t="s">
        <v>772</v>
      </c>
      <c r="CDX67" s="212" t="s">
        <v>772</v>
      </c>
      <c r="CDY67" s="212" t="s">
        <v>649</v>
      </c>
      <c r="CDZ67" s="212" t="s">
        <v>649</v>
      </c>
      <c r="CEA67" s="212" t="s">
        <v>357</v>
      </c>
      <c r="CEB67" s="212" t="s">
        <v>357</v>
      </c>
      <c r="CEC67" s="212" t="s">
        <v>362</v>
      </c>
      <c r="CED67" s="212" t="s">
        <v>362</v>
      </c>
      <c r="CEE67" s="212" t="s">
        <v>773</v>
      </c>
      <c r="CEF67" s="212" t="s">
        <v>773</v>
      </c>
      <c r="CEG67" s="503" t="s">
        <v>302</v>
      </c>
      <c r="CEH67" s="503" t="s">
        <v>302</v>
      </c>
      <c r="CEI67" s="503" t="s">
        <v>302</v>
      </c>
      <c r="CEJ67" s="503" t="s">
        <v>302</v>
      </c>
      <c r="CEK67" s="503" t="s">
        <v>302</v>
      </c>
      <c r="CEL67" s="503" t="s">
        <v>302</v>
      </c>
      <c r="CEM67" s="212" t="s">
        <v>676</v>
      </c>
      <c r="CEN67" s="212" t="s">
        <v>676</v>
      </c>
      <c r="CEO67" s="212" t="s">
        <v>774</v>
      </c>
      <c r="CEP67" s="212" t="s">
        <v>774</v>
      </c>
      <c r="CEQ67" s="212" t="s">
        <v>576</v>
      </c>
      <c r="CER67" s="212" t="s">
        <v>576</v>
      </c>
      <c r="CES67" s="212" t="s">
        <v>775</v>
      </c>
      <c r="CET67" s="212" t="s">
        <v>775</v>
      </c>
      <c r="CEU67" s="212" t="s">
        <v>776</v>
      </c>
      <c r="CEV67" s="212" t="s">
        <v>776</v>
      </c>
      <c r="CEW67" s="212" t="s">
        <v>556</v>
      </c>
      <c r="CEX67" s="212" t="s">
        <v>556</v>
      </c>
      <c r="CEY67" s="503" t="s">
        <v>306</v>
      </c>
      <c r="CEZ67" s="503" t="s">
        <v>306</v>
      </c>
      <c r="CFA67" s="503" t="s">
        <v>306</v>
      </c>
      <c r="CFB67" s="503" t="s">
        <v>306</v>
      </c>
      <c r="CFC67" s="503" t="s">
        <v>306</v>
      </c>
      <c r="CFD67" s="503" t="s">
        <v>306</v>
      </c>
      <c r="CFE67" s="212" t="s">
        <v>566</v>
      </c>
      <c r="CFF67" s="212" t="s">
        <v>566</v>
      </c>
      <c r="CFG67" s="212" t="s">
        <v>777</v>
      </c>
      <c r="CFH67" s="212" t="s">
        <v>777</v>
      </c>
      <c r="CFI67" s="212" t="s">
        <v>410</v>
      </c>
      <c r="CFJ67" s="212" t="s">
        <v>410</v>
      </c>
      <c r="CFK67" s="212" t="s">
        <v>702</v>
      </c>
      <c r="CFL67" s="212" t="s">
        <v>702</v>
      </c>
      <c r="CFM67" s="212" t="s">
        <v>416</v>
      </c>
      <c r="CFN67" s="212" t="s">
        <v>416</v>
      </c>
      <c r="CFO67" s="212" t="s">
        <v>778</v>
      </c>
      <c r="CFP67" s="212" t="s">
        <v>778</v>
      </c>
      <c r="CFQ67" s="503" t="s">
        <v>304</v>
      </c>
      <c r="CFR67" s="503" t="s">
        <v>304</v>
      </c>
      <c r="CFS67" s="212" t="s">
        <v>652</v>
      </c>
      <c r="CFT67" s="212" t="s">
        <v>652</v>
      </c>
      <c r="CFU67" s="212" t="s">
        <v>779</v>
      </c>
      <c r="CFV67" s="212" t="s">
        <v>779</v>
      </c>
      <c r="CFW67" s="503" t="s">
        <v>308</v>
      </c>
      <c r="CFX67" s="503" t="s">
        <v>308</v>
      </c>
      <c r="CFY67" s="212" t="s">
        <v>780</v>
      </c>
      <c r="CFZ67" s="212" t="s">
        <v>780</v>
      </c>
      <c r="CGA67" s="212" t="s">
        <v>781</v>
      </c>
      <c r="CGB67" s="212" t="s">
        <v>781</v>
      </c>
      <c r="CGC67" s="503" t="s">
        <v>309</v>
      </c>
      <c r="CGD67" s="503" t="s">
        <v>309</v>
      </c>
      <c r="CGE67" s="212" t="s">
        <v>782</v>
      </c>
      <c r="CGF67" s="212" t="s">
        <v>782</v>
      </c>
      <c r="CGG67" s="212" t="s">
        <v>783</v>
      </c>
      <c r="CGH67" s="212" t="s">
        <v>783</v>
      </c>
      <c r="CGI67" s="503" t="s">
        <v>313</v>
      </c>
      <c r="CGJ67" s="503" t="s">
        <v>313</v>
      </c>
      <c r="CGK67" s="503" t="s">
        <v>313</v>
      </c>
      <c r="CGL67" s="503" t="s">
        <v>313</v>
      </c>
      <c r="CGM67" s="503" t="s">
        <v>313</v>
      </c>
      <c r="CGN67" s="503" t="s">
        <v>313</v>
      </c>
      <c r="CGO67" s="212" t="s">
        <v>703</v>
      </c>
      <c r="CGP67" s="212" t="s">
        <v>703</v>
      </c>
      <c r="CGQ67" s="212" t="s">
        <v>784</v>
      </c>
      <c r="CGR67" s="212" t="s">
        <v>784</v>
      </c>
      <c r="CGS67" s="212" t="s">
        <v>785</v>
      </c>
      <c r="CGT67" s="212" t="s">
        <v>785</v>
      </c>
      <c r="CGU67" s="212" t="s">
        <v>786</v>
      </c>
      <c r="CGV67" s="212" t="s">
        <v>786</v>
      </c>
      <c r="CGW67" s="212" t="s">
        <v>787</v>
      </c>
      <c r="CGX67" s="212" t="s">
        <v>787</v>
      </c>
      <c r="CGY67" s="212" t="s">
        <v>650</v>
      </c>
      <c r="CGZ67" s="212" t="s">
        <v>650</v>
      </c>
      <c r="CHA67" s="503" t="s">
        <v>315</v>
      </c>
      <c r="CHB67" s="503" t="s">
        <v>315</v>
      </c>
      <c r="CHC67" s="212" t="s">
        <v>788</v>
      </c>
      <c r="CHD67" s="212" t="s">
        <v>788</v>
      </c>
      <c r="CHE67" s="212" t="s">
        <v>689</v>
      </c>
      <c r="CHF67" s="212" t="s">
        <v>689</v>
      </c>
      <c r="CHG67" s="503" t="s">
        <v>317</v>
      </c>
      <c r="CHH67" s="503" t="s">
        <v>317</v>
      </c>
      <c r="CHI67" s="212" t="s">
        <v>658</v>
      </c>
      <c r="CHJ67" s="212" t="s">
        <v>658</v>
      </c>
      <c r="CHK67" s="212" t="s">
        <v>789</v>
      </c>
      <c r="CHL67" s="212" t="s">
        <v>789</v>
      </c>
      <c r="CHM67" s="503" t="s">
        <v>321</v>
      </c>
      <c r="CHN67" s="503" t="s">
        <v>321</v>
      </c>
      <c r="CHO67" s="212" t="s">
        <v>757</v>
      </c>
      <c r="CHP67" s="212" t="s">
        <v>757</v>
      </c>
      <c r="CHQ67" s="212" t="s">
        <v>712</v>
      </c>
      <c r="CHR67" s="212" t="s">
        <v>712</v>
      </c>
      <c r="CHS67" s="212" t="s">
        <v>640</v>
      </c>
      <c r="CHT67" s="212" t="s">
        <v>336</v>
      </c>
      <c r="CHU67" s="212" t="s">
        <v>337</v>
      </c>
      <c r="CHV67" s="212" t="s">
        <v>337</v>
      </c>
      <c r="CHW67" s="212" t="s">
        <v>339</v>
      </c>
      <c r="CHX67" s="212" t="s">
        <v>339</v>
      </c>
      <c r="CHY67" s="212" t="s">
        <v>717</v>
      </c>
      <c r="CHZ67" s="212" t="s">
        <v>717</v>
      </c>
      <c r="CIA67" s="212" t="s">
        <v>351</v>
      </c>
      <c r="CIB67" s="212" t="s">
        <v>351</v>
      </c>
      <c r="CIC67" s="212" t="s">
        <v>671</v>
      </c>
      <c r="CID67" s="212" t="s">
        <v>671</v>
      </c>
      <c r="CIE67" s="212" t="s">
        <v>679</v>
      </c>
      <c r="CIF67" s="212" t="s">
        <v>679</v>
      </c>
      <c r="CIG67" s="212" t="s">
        <v>680</v>
      </c>
      <c r="CIH67" s="212" t="s">
        <v>680</v>
      </c>
      <c r="CII67" s="212" t="s">
        <v>749</v>
      </c>
      <c r="CIJ67" s="212" t="s">
        <v>749</v>
      </c>
      <c r="CIK67" s="212" t="s">
        <v>596</v>
      </c>
      <c r="CIL67" s="212" t="s">
        <v>596</v>
      </c>
      <c r="CIM67" s="212" t="s">
        <v>721</v>
      </c>
      <c r="CIN67" s="212" t="s">
        <v>721</v>
      </c>
      <c r="CIO67" s="212" t="s">
        <v>818</v>
      </c>
      <c r="CIP67" s="212" t="s">
        <v>818</v>
      </c>
      <c r="CIQ67" s="212" t="s">
        <v>640</v>
      </c>
      <c r="CIR67" s="212" t="s">
        <v>640</v>
      </c>
      <c r="CIS67" s="212" t="s">
        <v>639</v>
      </c>
      <c r="CIT67" s="212" t="s">
        <v>639</v>
      </c>
      <c r="CIU67" s="212" t="s">
        <v>668</v>
      </c>
      <c r="CIV67" s="212" t="s">
        <v>668</v>
      </c>
      <c r="CIW67" s="212" t="s">
        <v>351</v>
      </c>
      <c r="CIX67" s="212" t="s">
        <v>351</v>
      </c>
      <c r="CIY67" s="212" t="s">
        <v>671</v>
      </c>
      <c r="CIZ67" s="212" t="s">
        <v>671</v>
      </c>
      <c r="CJA67" s="212" t="s">
        <v>673</v>
      </c>
      <c r="CJB67" s="212" t="s">
        <v>673</v>
      </c>
      <c r="CJC67" s="212" t="s">
        <v>680</v>
      </c>
      <c r="CJD67" s="212" t="s">
        <v>680</v>
      </c>
      <c r="CJE67" s="212" t="s">
        <v>679</v>
      </c>
      <c r="CJF67" s="212" t="s">
        <v>679</v>
      </c>
      <c r="CJG67" s="212" t="s">
        <v>676</v>
      </c>
      <c r="CJH67" s="212" t="s">
        <v>676</v>
      </c>
      <c r="CJI67" s="212" t="s">
        <v>643</v>
      </c>
      <c r="CJJ67" s="212" t="s">
        <v>643</v>
      </c>
      <c r="CJK67" s="212" t="s">
        <v>642</v>
      </c>
      <c r="CJL67" s="212" t="s">
        <v>642</v>
      </c>
      <c r="CJM67" s="212" t="s">
        <v>651</v>
      </c>
      <c r="CJN67" s="212" t="s">
        <v>651</v>
      </c>
      <c r="CJO67" s="212" t="s">
        <v>640</v>
      </c>
      <c r="CJP67" s="212" t="s">
        <v>640</v>
      </c>
      <c r="CJQ67" s="212" t="s">
        <v>701</v>
      </c>
      <c r="CJR67" s="212" t="s">
        <v>701</v>
      </c>
      <c r="CJS67" s="212" t="s">
        <v>639</v>
      </c>
      <c r="CJT67" s="212" t="s">
        <v>639</v>
      </c>
      <c r="CJU67" s="212" t="s">
        <v>351</v>
      </c>
      <c r="CJV67" s="212" t="s">
        <v>351</v>
      </c>
      <c r="CJW67" s="212" t="s">
        <v>673</v>
      </c>
      <c r="CJX67" s="212" t="s">
        <v>673</v>
      </c>
      <c r="CJY67" s="212" t="s">
        <v>717</v>
      </c>
      <c r="CJZ67" s="212" t="s">
        <v>717</v>
      </c>
      <c r="CKA67" s="212" t="s">
        <v>720</v>
      </c>
      <c r="CKB67" s="212" t="s">
        <v>720</v>
      </c>
      <c r="CKC67" s="212" t="s">
        <v>721</v>
      </c>
      <c r="CKD67" s="212" t="s">
        <v>721</v>
      </c>
      <c r="CKE67" s="212" t="s">
        <v>596</v>
      </c>
      <c r="CKF67" s="212" t="s">
        <v>596</v>
      </c>
      <c r="CKG67" s="212" t="s">
        <v>703</v>
      </c>
      <c r="CKH67" s="212" t="s">
        <v>703</v>
      </c>
      <c r="CKI67" s="212" t="s">
        <v>642</v>
      </c>
      <c r="CKJ67" s="212" t="s">
        <v>642</v>
      </c>
      <c r="CKK67" s="212" t="s">
        <v>643</v>
      </c>
      <c r="CKL67" s="212" t="s">
        <v>643</v>
      </c>
      <c r="CKM67" s="212" t="s">
        <v>639</v>
      </c>
      <c r="CKN67" s="212" t="s">
        <v>639</v>
      </c>
      <c r="CKO67" s="212" t="s">
        <v>668</v>
      </c>
      <c r="CKP67" s="212" t="s">
        <v>668</v>
      </c>
      <c r="CKQ67" s="212" t="s">
        <v>701</v>
      </c>
      <c r="CKR67" s="212" t="s">
        <v>701</v>
      </c>
      <c r="CKS67" s="212" t="s">
        <v>680</v>
      </c>
      <c r="CKT67" s="212" t="s">
        <v>680</v>
      </c>
      <c r="CKU67" s="212" t="s">
        <v>676</v>
      </c>
      <c r="CKV67" s="212" t="s">
        <v>676</v>
      </c>
      <c r="CKW67" s="212" t="s">
        <v>749</v>
      </c>
      <c r="CKX67" s="212" t="s">
        <v>749</v>
      </c>
      <c r="CKY67" s="212" t="s">
        <v>307</v>
      </c>
      <c r="CKZ67" s="212" t="s">
        <v>307</v>
      </c>
      <c r="CLA67" s="212" t="s">
        <v>309</v>
      </c>
      <c r="CLB67" s="212" t="s">
        <v>309</v>
      </c>
      <c r="CLC67" s="212" t="s">
        <v>321</v>
      </c>
      <c r="CLD67" s="212" t="s">
        <v>321</v>
      </c>
      <c r="CLE67" s="212" t="s">
        <v>643</v>
      </c>
      <c r="CLF67" s="212" t="s">
        <v>643</v>
      </c>
      <c r="CLG67" s="212" t="s">
        <v>651</v>
      </c>
      <c r="CLH67" s="212" t="s">
        <v>651</v>
      </c>
      <c r="CLI67" s="212" t="s">
        <v>703</v>
      </c>
      <c r="CLJ67" s="212" t="s">
        <v>703</v>
      </c>
      <c r="CLK67" s="212" t="s">
        <v>553</v>
      </c>
      <c r="CLL67" s="212" t="s">
        <v>553</v>
      </c>
      <c r="CLM67" s="212" t="s">
        <v>772</v>
      </c>
      <c r="CLN67" s="212" t="s">
        <v>772</v>
      </c>
      <c r="CLO67" s="212" t="s">
        <v>649</v>
      </c>
      <c r="CLP67" s="212" t="s">
        <v>649</v>
      </c>
      <c r="CLQ67" s="212" t="s">
        <v>676</v>
      </c>
      <c r="CLR67" s="212" t="s">
        <v>676</v>
      </c>
      <c r="CLS67" s="212" t="s">
        <v>576</v>
      </c>
      <c r="CLT67" s="212" t="s">
        <v>576</v>
      </c>
      <c r="CLU67" s="212" t="s">
        <v>556</v>
      </c>
      <c r="CLV67" s="212" t="s">
        <v>556</v>
      </c>
      <c r="CLW67" s="212" t="s">
        <v>566</v>
      </c>
      <c r="CLX67" s="212" t="s">
        <v>566</v>
      </c>
      <c r="CLY67" s="212" t="s">
        <v>410</v>
      </c>
      <c r="CLZ67" s="212" t="s">
        <v>410</v>
      </c>
      <c r="CMA67" s="212" t="s">
        <v>702</v>
      </c>
      <c r="CMB67" s="212" t="s">
        <v>702</v>
      </c>
      <c r="CMC67" s="212" t="s">
        <v>703</v>
      </c>
      <c r="CMD67" s="212" t="s">
        <v>703</v>
      </c>
      <c r="CME67" s="212" t="s">
        <v>784</v>
      </c>
      <c r="CMF67" s="212" t="s">
        <v>784</v>
      </c>
      <c r="CMG67" s="212" t="s">
        <v>650</v>
      </c>
      <c r="CMH67" s="212" t="s">
        <v>650</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3</v>
      </c>
      <c r="CD68" s="497">
        <f t="shared" ca="1" si="162"/>
        <v>9999.8699951171875</v>
      </c>
      <c r="CE68" s="212">
        <f t="shared" ca="1" si="163"/>
        <v>-1</v>
      </c>
      <c r="CF68" s="212">
        <f t="shared" ca="1" si="164"/>
        <v>3</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299</v>
      </c>
      <c r="DS68" s="212" t="s">
        <v>300</v>
      </c>
      <c r="DT68" s="212" t="s">
        <v>301</v>
      </c>
      <c r="DU68" s="212" t="s">
        <v>302</v>
      </c>
      <c r="DV68" s="212" t="s">
        <v>303</v>
      </c>
      <c r="DW68" s="212" t="s">
        <v>304</v>
      </c>
      <c r="DX68" s="212" t="s">
        <v>305</v>
      </c>
      <c r="DY68" s="212" t="s">
        <v>306</v>
      </c>
      <c r="DZ68" s="212" t="s">
        <v>307</v>
      </c>
      <c r="EA68" s="212" t="s">
        <v>308</v>
      </c>
      <c r="EB68" s="212" t="s">
        <v>354</v>
      </c>
      <c r="EC68" s="212" t="s">
        <v>309</v>
      </c>
      <c r="ED68" s="212" t="s">
        <v>310</v>
      </c>
      <c r="EE68" s="212" t="s">
        <v>311</v>
      </c>
      <c r="EF68" s="212" t="s">
        <v>312</v>
      </c>
      <c r="EG68" s="212" t="s">
        <v>313</v>
      </c>
      <c r="EH68" s="212" t="s">
        <v>314</v>
      </c>
      <c r="EI68" s="212" t="s">
        <v>315</v>
      </c>
      <c r="EJ68" s="212" t="s">
        <v>316</v>
      </c>
      <c r="EK68" s="212" t="s">
        <v>317</v>
      </c>
      <c r="EL68" s="212" t="s">
        <v>319</v>
      </c>
      <c r="EM68" s="212" t="s">
        <v>318</v>
      </c>
      <c r="EN68" s="212" t="s">
        <v>320</v>
      </c>
      <c r="EO68" s="212" t="s">
        <v>321</v>
      </c>
      <c r="EP68" s="212" t="s">
        <v>322</v>
      </c>
      <c r="EQ68" s="212" t="s">
        <v>323</v>
      </c>
      <c r="ER68" s="212" t="s">
        <v>324</v>
      </c>
      <c r="ES68" s="212" t="s">
        <v>325</v>
      </c>
      <c r="ET68" s="212" t="s">
        <v>326</v>
      </c>
      <c r="EU68" s="212" t="s">
        <v>327</v>
      </c>
      <c r="EV68" s="212" t="s">
        <v>328</v>
      </c>
      <c r="EW68" s="212">
        <v>12345</v>
      </c>
      <c r="EX68" s="212" t="s">
        <v>330</v>
      </c>
      <c r="EY68" s="212">
        <v>1234</v>
      </c>
      <c r="EZ68" s="212" t="s">
        <v>329</v>
      </c>
      <c r="FA68" s="212" t="s">
        <v>395</v>
      </c>
      <c r="FB68" s="212" t="s">
        <v>532</v>
      </c>
      <c r="FC68" s="212">
        <v>123</v>
      </c>
      <c r="FD68" s="212" t="s">
        <v>331</v>
      </c>
      <c r="FE68" s="212" t="s">
        <v>421</v>
      </c>
      <c r="FF68" s="212" t="s">
        <v>332</v>
      </c>
      <c r="FG68" s="212" t="s">
        <v>533</v>
      </c>
      <c r="FH68" s="212" t="s">
        <v>534</v>
      </c>
      <c r="FI68" s="212" t="s">
        <v>535</v>
      </c>
      <c r="FJ68" s="212" t="s">
        <v>536</v>
      </c>
      <c r="FK68" s="212" t="s">
        <v>537</v>
      </c>
      <c r="FL68" s="212">
        <v>23456</v>
      </c>
      <c r="FM68" s="212">
        <v>2345</v>
      </c>
      <c r="FN68" s="212" t="s">
        <v>474</v>
      </c>
      <c r="FO68" s="212">
        <v>234</v>
      </c>
      <c r="FP68" s="212" t="s">
        <v>484</v>
      </c>
      <c r="FQ68" s="212" t="s">
        <v>538</v>
      </c>
      <c r="FR68" s="212" t="s">
        <v>539</v>
      </c>
      <c r="FS68" s="212">
        <v>23</v>
      </c>
      <c r="FT68" s="212">
        <v>3456</v>
      </c>
      <c r="FU68" s="212">
        <v>345</v>
      </c>
      <c r="FV68" s="212" t="s">
        <v>540</v>
      </c>
      <c r="FW68" s="212">
        <v>34</v>
      </c>
      <c r="FX68" s="212">
        <v>456</v>
      </c>
      <c r="FY68" s="212">
        <v>45</v>
      </c>
      <c r="FZ68" s="212">
        <v>56</v>
      </c>
      <c r="GA68" s="212" t="s">
        <v>812</v>
      </c>
      <c r="GB68" s="212">
        <v>12345</v>
      </c>
      <c r="GC68" s="212" t="s">
        <v>330</v>
      </c>
      <c r="GD68" s="212">
        <v>1234</v>
      </c>
      <c r="GE68" s="212" t="s">
        <v>329</v>
      </c>
      <c r="GF68" s="212" t="s">
        <v>395</v>
      </c>
      <c r="GG68" s="212" t="s">
        <v>532</v>
      </c>
      <c r="GH68" s="212">
        <v>123</v>
      </c>
      <c r="GI68" s="212" t="s">
        <v>331</v>
      </c>
      <c r="GJ68" s="212" t="s">
        <v>421</v>
      </c>
      <c r="GK68" s="212" t="s">
        <v>332</v>
      </c>
      <c r="GL68" s="212" t="s">
        <v>533</v>
      </c>
      <c r="GM68" s="212" t="s">
        <v>534</v>
      </c>
      <c r="GN68" s="212" t="s">
        <v>535</v>
      </c>
      <c r="GO68" s="212" t="s">
        <v>536</v>
      </c>
      <c r="GP68" s="212" t="s">
        <v>537</v>
      </c>
      <c r="GQ68" s="212">
        <v>23456</v>
      </c>
      <c r="GR68" s="212">
        <v>2345</v>
      </c>
      <c r="GS68" s="212" t="s">
        <v>474</v>
      </c>
      <c r="GT68" s="212">
        <v>234</v>
      </c>
      <c r="GU68" s="212" t="s">
        <v>484</v>
      </c>
      <c r="GV68" s="212" t="s">
        <v>538</v>
      </c>
      <c r="GW68" s="212" t="s">
        <v>539</v>
      </c>
      <c r="GX68" s="212">
        <v>23</v>
      </c>
      <c r="GY68" s="212">
        <v>3456</v>
      </c>
      <c r="GZ68" s="212">
        <v>345</v>
      </c>
      <c r="HA68" s="212" t="s">
        <v>540</v>
      </c>
      <c r="HB68" s="212">
        <v>34</v>
      </c>
      <c r="HC68" s="212">
        <v>456</v>
      </c>
      <c r="HD68" s="212">
        <v>45</v>
      </c>
      <c r="HE68" s="212">
        <v>56</v>
      </c>
      <c r="HF68" s="212" t="s">
        <v>812</v>
      </c>
      <c r="HG68" s="212" t="s">
        <v>299</v>
      </c>
      <c r="HH68" s="212" t="s">
        <v>299</v>
      </c>
      <c r="HI68" s="212" t="s">
        <v>299</v>
      </c>
      <c r="HJ68" s="212" t="s">
        <v>299</v>
      </c>
      <c r="HK68" s="212" t="s">
        <v>299</v>
      </c>
      <c r="HL68" s="212" t="s">
        <v>299</v>
      </c>
      <c r="HM68" s="212" t="s">
        <v>299</v>
      </c>
      <c r="HN68" s="212" t="s">
        <v>299</v>
      </c>
      <c r="HO68" s="212" t="s">
        <v>299</v>
      </c>
      <c r="HP68" s="212" t="s">
        <v>299</v>
      </c>
      <c r="HQ68" s="212" t="s">
        <v>299</v>
      </c>
      <c r="HR68" s="212" t="s">
        <v>299</v>
      </c>
      <c r="HS68" s="212" t="s">
        <v>299</v>
      </c>
      <c r="HT68" s="212" t="s">
        <v>299</v>
      </c>
      <c r="HU68" s="212" t="s">
        <v>299</v>
      </c>
      <c r="HV68" s="212" t="s">
        <v>300</v>
      </c>
      <c r="HW68" s="212" t="s">
        <v>300</v>
      </c>
      <c r="HX68" s="212" t="s">
        <v>300</v>
      </c>
      <c r="HY68" s="212" t="s">
        <v>300</v>
      </c>
      <c r="HZ68" s="212" t="s">
        <v>300</v>
      </c>
      <c r="IA68" s="212" t="s">
        <v>300</v>
      </c>
      <c r="IB68" s="212" t="s">
        <v>300</v>
      </c>
      <c r="IC68" s="212" t="s">
        <v>300</v>
      </c>
      <c r="ID68" s="212" t="s">
        <v>300</v>
      </c>
      <c r="IE68" s="212" t="s">
        <v>300</v>
      </c>
      <c r="IF68" s="212" t="s">
        <v>300</v>
      </c>
      <c r="IG68" s="212" t="s">
        <v>300</v>
      </c>
      <c r="IH68" s="212" t="s">
        <v>300</v>
      </c>
      <c r="II68" s="212" t="s">
        <v>300</v>
      </c>
      <c r="IJ68" s="212" t="s">
        <v>300</v>
      </c>
      <c r="IK68" s="212" t="s">
        <v>301</v>
      </c>
      <c r="IL68" s="212" t="s">
        <v>301</v>
      </c>
      <c r="IM68" s="212" t="s">
        <v>301</v>
      </c>
      <c r="IN68" s="212" t="s">
        <v>301</v>
      </c>
      <c r="IO68" s="212" t="s">
        <v>301</v>
      </c>
      <c r="IP68" s="212" t="s">
        <v>301</v>
      </c>
      <c r="IQ68" s="212" t="s">
        <v>301</v>
      </c>
      <c r="IR68" s="212" t="s">
        <v>302</v>
      </c>
      <c r="IS68" s="212" t="s">
        <v>302</v>
      </c>
      <c r="IT68" s="212" t="s">
        <v>302</v>
      </c>
      <c r="IU68" s="212" t="s">
        <v>302</v>
      </c>
      <c r="IV68" s="212" t="s">
        <v>302</v>
      </c>
      <c r="IW68" s="212" t="s">
        <v>302</v>
      </c>
      <c r="IX68" s="212" t="s">
        <v>302</v>
      </c>
      <c r="IY68" s="212" t="s">
        <v>302</v>
      </c>
      <c r="IZ68" s="212" t="s">
        <v>302</v>
      </c>
      <c r="JA68" s="212" t="s">
        <v>302</v>
      </c>
      <c r="JB68" s="212" t="s">
        <v>302</v>
      </c>
      <c r="JC68" s="212" t="s">
        <v>302</v>
      </c>
      <c r="JD68" s="212" t="s">
        <v>302</v>
      </c>
      <c r="JE68" s="212" t="s">
        <v>302</v>
      </c>
      <c r="JF68" s="212" t="s">
        <v>302</v>
      </c>
      <c r="JG68" s="212" t="s">
        <v>303</v>
      </c>
      <c r="JH68" s="212" t="s">
        <v>303</v>
      </c>
      <c r="JI68" s="212" t="s">
        <v>303</v>
      </c>
      <c r="JJ68" s="212" t="s">
        <v>303</v>
      </c>
      <c r="JK68" s="212" t="s">
        <v>303</v>
      </c>
      <c r="JL68" s="212" t="s">
        <v>303</v>
      </c>
      <c r="JM68" s="212" t="s">
        <v>303</v>
      </c>
      <c r="JN68" s="212" t="s">
        <v>304</v>
      </c>
      <c r="JO68" s="212" t="s">
        <v>304</v>
      </c>
      <c r="JP68" s="212" t="s">
        <v>304</v>
      </c>
      <c r="JQ68" s="212" t="s">
        <v>304</v>
      </c>
      <c r="JR68" s="212" t="s">
        <v>304</v>
      </c>
      <c r="JS68" s="212" t="s">
        <v>304</v>
      </c>
      <c r="JT68" s="212" t="s">
        <v>304</v>
      </c>
      <c r="JU68" s="212" t="s">
        <v>305</v>
      </c>
      <c r="JV68" s="212" t="s">
        <v>305</v>
      </c>
      <c r="JW68" s="212" t="s">
        <v>305</v>
      </c>
      <c r="JX68" s="212" t="s">
        <v>306</v>
      </c>
      <c r="JY68" s="212" t="s">
        <v>306</v>
      </c>
      <c r="JZ68" s="212" t="s">
        <v>306</v>
      </c>
      <c r="KA68" s="212" t="s">
        <v>306</v>
      </c>
      <c r="KB68" s="212" t="s">
        <v>306</v>
      </c>
      <c r="KC68" s="212" t="s">
        <v>306</v>
      </c>
      <c r="KD68" s="212" t="s">
        <v>306</v>
      </c>
      <c r="KE68" s="212" t="s">
        <v>306</v>
      </c>
      <c r="KF68" s="212" t="s">
        <v>306</v>
      </c>
      <c r="KG68" s="212" t="s">
        <v>306</v>
      </c>
      <c r="KH68" s="212" t="s">
        <v>306</v>
      </c>
      <c r="KI68" s="212" t="s">
        <v>306</v>
      </c>
      <c r="KJ68" s="212" t="s">
        <v>306</v>
      </c>
      <c r="KK68" s="212" t="s">
        <v>306</v>
      </c>
      <c r="KL68" s="212" t="s">
        <v>306</v>
      </c>
      <c r="KM68" s="212" t="s">
        <v>307</v>
      </c>
      <c r="KN68" s="212" t="s">
        <v>307</v>
      </c>
      <c r="KO68" s="212" t="s">
        <v>307</v>
      </c>
      <c r="KP68" s="212" t="s">
        <v>307</v>
      </c>
      <c r="KQ68" s="212" t="s">
        <v>307</v>
      </c>
      <c r="KR68" s="212" t="s">
        <v>307</v>
      </c>
      <c r="KS68" s="212" t="s">
        <v>307</v>
      </c>
      <c r="KT68" s="212" t="s">
        <v>308</v>
      </c>
      <c r="KU68" s="212" t="s">
        <v>308</v>
      </c>
      <c r="KV68" s="212" t="s">
        <v>308</v>
      </c>
      <c r="KW68" s="212" t="s">
        <v>308</v>
      </c>
      <c r="KX68" s="212" t="s">
        <v>308</v>
      </c>
      <c r="KY68" s="212" t="s">
        <v>308</v>
      </c>
      <c r="KZ68" s="212" t="s">
        <v>308</v>
      </c>
      <c r="LA68" s="212" t="s">
        <v>354</v>
      </c>
      <c r="LB68" s="212" t="s">
        <v>354</v>
      </c>
      <c r="LC68" s="212" t="s">
        <v>354</v>
      </c>
      <c r="LD68" s="212" t="s">
        <v>309</v>
      </c>
      <c r="LE68" s="212" t="s">
        <v>309</v>
      </c>
      <c r="LF68" s="212" t="s">
        <v>309</v>
      </c>
      <c r="LG68" s="212" t="s">
        <v>309</v>
      </c>
      <c r="LH68" s="212" t="s">
        <v>309</v>
      </c>
      <c r="LI68" s="212" t="s">
        <v>309</v>
      </c>
      <c r="LJ68" s="212" t="s">
        <v>309</v>
      </c>
      <c r="LK68" s="212" t="s">
        <v>310</v>
      </c>
      <c r="LL68" s="212" t="s">
        <v>310</v>
      </c>
      <c r="LM68" s="212" t="s">
        <v>310</v>
      </c>
      <c r="LN68" s="212" t="s">
        <v>311</v>
      </c>
      <c r="LO68" s="212" t="s">
        <v>311</v>
      </c>
      <c r="LP68" s="212" t="s">
        <v>311</v>
      </c>
      <c r="LQ68" s="212" t="s">
        <v>312</v>
      </c>
      <c r="LR68" s="212" t="s">
        <v>313</v>
      </c>
      <c r="LS68" s="212" t="s">
        <v>313</v>
      </c>
      <c r="LT68" s="212" t="s">
        <v>313</v>
      </c>
      <c r="LU68" s="212" t="s">
        <v>313</v>
      </c>
      <c r="LV68" s="212" t="s">
        <v>313</v>
      </c>
      <c r="LW68" s="212" t="s">
        <v>313</v>
      </c>
      <c r="LX68" s="212" t="s">
        <v>313</v>
      </c>
      <c r="LY68" s="212" t="s">
        <v>313</v>
      </c>
      <c r="LZ68" s="212" t="s">
        <v>313</v>
      </c>
      <c r="MA68" s="212" t="s">
        <v>313</v>
      </c>
      <c r="MB68" s="212" t="s">
        <v>313</v>
      </c>
      <c r="MC68" s="212" t="s">
        <v>313</v>
      </c>
      <c r="MD68" s="212" t="s">
        <v>313</v>
      </c>
      <c r="ME68" s="212" t="s">
        <v>313</v>
      </c>
      <c r="MF68" s="212" t="s">
        <v>313</v>
      </c>
      <c r="MG68" s="212" t="s">
        <v>314</v>
      </c>
      <c r="MH68" s="212" t="s">
        <v>314</v>
      </c>
      <c r="MI68" s="212" t="s">
        <v>314</v>
      </c>
      <c r="MJ68" s="212" t="s">
        <v>314</v>
      </c>
      <c r="MK68" s="212" t="s">
        <v>314</v>
      </c>
      <c r="ML68" s="212" t="s">
        <v>314</v>
      </c>
      <c r="MM68" s="212" t="s">
        <v>314</v>
      </c>
      <c r="MN68" s="212" t="s">
        <v>315</v>
      </c>
      <c r="MO68" s="212" t="s">
        <v>315</v>
      </c>
      <c r="MP68" s="212" t="s">
        <v>315</v>
      </c>
      <c r="MQ68" s="212" t="s">
        <v>315</v>
      </c>
      <c r="MR68" s="212" t="s">
        <v>315</v>
      </c>
      <c r="MS68" s="212" t="s">
        <v>315</v>
      </c>
      <c r="MT68" s="212" t="s">
        <v>315</v>
      </c>
      <c r="MU68" s="212" t="s">
        <v>316</v>
      </c>
      <c r="MV68" s="212" t="s">
        <v>316</v>
      </c>
      <c r="MW68" s="212" t="s">
        <v>316</v>
      </c>
      <c r="MX68" s="212" t="s">
        <v>317</v>
      </c>
      <c r="MY68" s="212" t="s">
        <v>317</v>
      </c>
      <c r="MZ68" s="212" t="s">
        <v>317</v>
      </c>
      <c r="NA68" s="212" t="s">
        <v>317</v>
      </c>
      <c r="NB68" s="212" t="s">
        <v>317</v>
      </c>
      <c r="NC68" s="212" t="s">
        <v>317</v>
      </c>
      <c r="ND68" s="212" t="s">
        <v>317</v>
      </c>
      <c r="NE68" s="212" t="s">
        <v>319</v>
      </c>
      <c r="NF68" s="212" t="s">
        <v>319</v>
      </c>
      <c r="NG68" s="212" t="s">
        <v>319</v>
      </c>
      <c r="NH68" s="212" t="s">
        <v>318</v>
      </c>
      <c r="NI68" s="212" t="s">
        <v>318</v>
      </c>
      <c r="NJ68" s="212" t="s">
        <v>318</v>
      </c>
      <c r="NK68" s="212" t="s">
        <v>320</v>
      </c>
      <c r="NL68" s="212" t="s">
        <v>321</v>
      </c>
      <c r="NM68" s="212" t="s">
        <v>321</v>
      </c>
      <c r="NN68" s="212" t="s">
        <v>321</v>
      </c>
      <c r="NO68" s="212" t="s">
        <v>321</v>
      </c>
      <c r="NP68" s="212" t="s">
        <v>321</v>
      </c>
      <c r="NQ68" s="212" t="s">
        <v>321</v>
      </c>
      <c r="NR68" s="212" t="s">
        <v>321</v>
      </c>
      <c r="NS68" s="212" t="s">
        <v>322</v>
      </c>
      <c r="NT68" s="212" t="s">
        <v>322</v>
      </c>
      <c r="NU68" s="212" t="s">
        <v>322</v>
      </c>
      <c r="NV68" s="212" t="s">
        <v>323</v>
      </c>
      <c r="NW68" s="212" t="s">
        <v>323</v>
      </c>
      <c r="NX68" s="212" t="s">
        <v>323</v>
      </c>
      <c r="NY68" s="212" t="s">
        <v>324</v>
      </c>
      <c r="NZ68" s="212" t="s">
        <v>325</v>
      </c>
      <c r="OA68" s="212" t="s">
        <v>325</v>
      </c>
      <c r="OB68" s="212" t="s">
        <v>325</v>
      </c>
      <c r="OC68" s="212" t="s">
        <v>326</v>
      </c>
      <c r="OD68" s="212" t="s">
        <v>327</v>
      </c>
      <c r="OE68" s="212" t="s">
        <v>336</v>
      </c>
      <c r="OF68" s="212" t="s">
        <v>337</v>
      </c>
      <c r="OG68" s="212" t="s">
        <v>338</v>
      </c>
      <c r="OH68" s="212" t="s">
        <v>339</v>
      </c>
      <c r="OI68" s="212" t="s">
        <v>350</v>
      </c>
      <c r="OJ68" s="212" t="s">
        <v>340</v>
      </c>
      <c r="OK68" s="212" t="s">
        <v>341</v>
      </c>
      <c r="OL68" s="212" t="s">
        <v>342</v>
      </c>
      <c r="OM68" s="212" t="s">
        <v>343</v>
      </c>
      <c r="ON68" s="212" t="s">
        <v>344</v>
      </c>
      <c r="OO68" s="212" t="s">
        <v>345</v>
      </c>
      <c r="OP68" s="212" t="s">
        <v>346</v>
      </c>
      <c r="OQ68" s="212" t="s">
        <v>347</v>
      </c>
      <c r="OR68" s="212" t="s">
        <v>348</v>
      </c>
      <c r="OS68" s="212" t="s">
        <v>349</v>
      </c>
      <c r="OT68" s="212" t="s">
        <v>351</v>
      </c>
      <c r="OU68" s="212" t="s">
        <v>352</v>
      </c>
      <c r="OV68" s="212" t="s">
        <v>353</v>
      </c>
      <c r="OW68" s="212" t="s">
        <v>355</v>
      </c>
      <c r="OX68" s="212" t="s">
        <v>356</v>
      </c>
      <c r="OY68" s="212" t="s">
        <v>357</v>
      </c>
      <c r="OZ68" s="212" t="s">
        <v>358</v>
      </c>
      <c r="PA68" s="212" t="s">
        <v>541</v>
      </c>
      <c r="PB68" s="212" t="s">
        <v>359</v>
      </c>
      <c r="PC68" s="212" t="s">
        <v>360</v>
      </c>
      <c r="PD68" s="212" t="s">
        <v>361</v>
      </c>
      <c r="PE68" s="212" t="s">
        <v>362</v>
      </c>
      <c r="PF68" s="212" t="s">
        <v>363</v>
      </c>
      <c r="PG68" s="212" t="s">
        <v>364</v>
      </c>
      <c r="PH68" s="212" t="s">
        <v>365</v>
      </c>
      <c r="PI68" s="212" t="s">
        <v>366</v>
      </c>
      <c r="PJ68" s="212" t="s">
        <v>367</v>
      </c>
      <c r="PK68" s="212" t="s">
        <v>368</v>
      </c>
      <c r="PL68" s="212" t="s">
        <v>369</v>
      </c>
      <c r="PM68" s="212" t="s">
        <v>370</v>
      </c>
      <c r="PN68" s="212" t="s">
        <v>371</v>
      </c>
      <c r="PO68" s="212" t="s">
        <v>372</v>
      </c>
      <c r="PP68" s="212" t="s">
        <v>373</v>
      </c>
      <c r="PQ68" s="212" t="s">
        <v>374</v>
      </c>
      <c r="PR68" s="212" t="s">
        <v>375</v>
      </c>
      <c r="PS68" s="212" t="s">
        <v>376</v>
      </c>
      <c r="PT68" s="212" t="s">
        <v>377</v>
      </c>
      <c r="PU68" s="212" t="s">
        <v>378</v>
      </c>
      <c r="PV68" s="212" t="s">
        <v>379</v>
      </c>
      <c r="PW68" s="212" t="s">
        <v>380</v>
      </c>
      <c r="PX68" s="212" t="s">
        <v>381</v>
      </c>
      <c r="PY68" s="212" t="s">
        <v>382</v>
      </c>
      <c r="PZ68" s="212" t="s">
        <v>383</v>
      </c>
      <c r="QA68" s="212" t="s">
        <v>384</v>
      </c>
      <c r="QB68" s="212" t="s">
        <v>385</v>
      </c>
      <c r="QC68" s="212" t="s">
        <v>386</v>
      </c>
      <c r="QD68" s="212" t="s">
        <v>387</v>
      </c>
      <c r="QE68" s="212" t="s">
        <v>394</v>
      </c>
      <c r="QF68" s="212" t="s">
        <v>392</v>
      </c>
      <c r="QG68" s="212" t="s">
        <v>393</v>
      </c>
      <c r="QH68" s="212" t="s">
        <v>391</v>
      </c>
      <c r="QI68" s="212" t="s">
        <v>390</v>
      </c>
      <c r="QJ68" s="212" t="s">
        <v>389</v>
      </c>
      <c r="QK68" s="212" t="s">
        <v>388</v>
      </c>
      <c r="QL68" s="212" t="s">
        <v>397</v>
      </c>
      <c r="QM68" s="212" t="s">
        <v>398</v>
      </c>
      <c r="QN68" s="212" t="s">
        <v>399</v>
      </c>
      <c r="QO68" s="212" t="s">
        <v>400</v>
      </c>
      <c r="QP68" s="212" t="s">
        <v>401</v>
      </c>
      <c r="QQ68" s="212" t="s">
        <v>402</v>
      </c>
      <c r="QR68" s="212" t="s">
        <v>403</v>
      </c>
      <c r="QS68" s="212" t="s">
        <v>404</v>
      </c>
      <c r="QT68" s="212" t="s">
        <v>405</v>
      </c>
      <c r="QU68" s="212" t="s">
        <v>406</v>
      </c>
      <c r="QV68" s="212" t="s">
        <v>407</v>
      </c>
      <c r="QW68" s="212" t="s">
        <v>408</v>
      </c>
      <c r="QX68" s="212" t="s">
        <v>409</v>
      </c>
      <c r="QY68" s="212" t="s">
        <v>410</v>
      </c>
      <c r="QZ68" s="212" t="s">
        <v>411</v>
      </c>
      <c r="RA68" s="212" t="s">
        <v>412</v>
      </c>
      <c r="RB68" s="212" t="s">
        <v>413</v>
      </c>
      <c r="RC68" s="212" t="s">
        <v>414</v>
      </c>
      <c r="RD68" s="212" t="s">
        <v>415</v>
      </c>
      <c r="RE68" s="212" t="s">
        <v>416</v>
      </c>
      <c r="RF68" s="212" t="s">
        <v>417</v>
      </c>
      <c r="RG68" s="212" t="s">
        <v>530</v>
      </c>
      <c r="RH68" s="212" t="s">
        <v>418</v>
      </c>
      <c r="RI68" s="212" t="s">
        <v>419</v>
      </c>
      <c r="RJ68" s="212" t="s">
        <v>420</v>
      </c>
      <c r="RK68" s="212" t="s">
        <v>422</v>
      </c>
      <c r="RL68" s="212" t="s">
        <v>423</v>
      </c>
      <c r="RM68" s="212" t="s">
        <v>424</v>
      </c>
      <c r="RN68" s="212" t="s">
        <v>425</v>
      </c>
      <c r="RO68" s="212" t="s">
        <v>426</v>
      </c>
      <c r="RP68" s="212" t="s">
        <v>427</v>
      </c>
      <c r="RQ68" s="212" t="s">
        <v>428</v>
      </c>
      <c r="RR68" s="212" t="s">
        <v>429</v>
      </c>
      <c r="RS68" s="212" t="s">
        <v>547</v>
      </c>
      <c r="RT68" s="212" t="s">
        <v>430</v>
      </c>
      <c r="RU68" s="212" t="s">
        <v>431</v>
      </c>
      <c r="RV68" s="212" t="s">
        <v>432</v>
      </c>
      <c r="RW68" s="212" t="s">
        <v>433</v>
      </c>
      <c r="RX68" s="212" t="s">
        <v>434</v>
      </c>
      <c r="RY68" s="212" t="s">
        <v>435</v>
      </c>
      <c r="RZ68" s="212" t="s">
        <v>436</v>
      </c>
      <c r="SA68" s="212" t="s">
        <v>437</v>
      </c>
      <c r="SB68" s="212" t="s">
        <v>543</v>
      </c>
      <c r="SC68" s="212" t="s">
        <v>439</v>
      </c>
      <c r="SD68" s="212" t="s">
        <v>440</v>
      </c>
      <c r="SE68" s="212" t="s">
        <v>441</v>
      </c>
      <c r="SF68" s="212" t="s">
        <v>442</v>
      </c>
      <c r="SG68" s="212" t="s">
        <v>443</v>
      </c>
      <c r="SH68" s="212" t="s">
        <v>444</v>
      </c>
      <c r="SI68" s="505" t="s">
        <v>445</v>
      </c>
      <c r="SJ68" s="212" t="s">
        <v>446</v>
      </c>
      <c r="SK68" s="212" t="s">
        <v>447</v>
      </c>
      <c r="SL68" s="212" t="s">
        <v>448</v>
      </c>
      <c r="SM68" s="212" t="s">
        <v>449</v>
      </c>
      <c r="SN68" s="212" t="s">
        <v>450</v>
      </c>
      <c r="SO68" s="212" t="s">
        <v>451</v>
      </c>
      <c r="SP68" s="212" t="s">
        <v>452</v>
      </c>
      <c r="SQ68" s="212" t="s">
        <v>453</v>
      </c>
      <c r="SR68" s="212" t="s">
        <v>454</v>
      </c>
      <c r="SS68" s="212" t="s">
        <v>455</v>
      </c>
      <c r="ST68" s="212" t="s">
        <v>456</v>
      </c>
      <c r="SU68" s="212" t="s">
        <v>457</v>
      </c>
      <c r="SV68" s="212" t="s">
        <v>458</v>
      </c>
      <c r="SW68" s="212" t="s">
        <v>459</v>
      </c>
      <c r="SX68" s="212" t="s">
        <v>460</v>
      </c>
      <c r="SY68" s="212" t="s">
        <v>461</v>
      </c>
      <c r="SZ68" s="212" t="s">
        <v>462</v>
      </c>
      <c r="TA68" s="212" t="s">
        <v>463</v>
      </c>
      <c r="TB68" s="212" t="s">
        <v>464</v>
      </c>
      <c r="TC68" s="212" t="s">
        <v>465</v>
      </c>
      <c r="TD68" s="212" t="s">
        <v>466</v>
      </c>
      <c r="TE68" s="212" t="s">
        <v>467</v>
      </c>
      <c r="TF68" s="212" t="s">
        <v>468</v>
      </c>
      <c r="TG68" s="212" t="s">
        <v>469</v>
      </c>
      <c r="TH68" s="212" t="s">
        <v>470</v>
      </c>
      <c r="TI68" s="212" t="s">
        <v>471</v>
      </c>
      <c r="TJ68" s="212" t="s">
        <v>472</v>
      </c>
      <c r="TK68" s="212" t="s">
        <v>473</v>
      </c>
      <c r="TL68" s="212" t="s">
        <v>475</v>
      </c>
      <c r="TM68" s="212" t="s">
        <v>476</v>
      </c>
      <c r="TN68" s="212" t="s">
        <v>477</v>
      </c>
      <c r="TO68" s="212" t="s">
        <v>478</v>
      </c>
      <c r="TP68" s="212" t="s">
        <v>479</v>
      </c>
      <c r="TQ68" s="212" t="s">
        <v>480</v>
      </c>
      <c r="TR68" s="212" t="s">
        <v>466</v>
      </c>
      <c r="TS68" s="212" t="s">
        <v>481</v>
      </c>
      <c r="TT68" s="212" t="s">
        <v>482</v>
      </c>
      <c r="TU68" s="212" t="s">
        <v>483</v>
      </c>
      <c r="TV68" s="212" t="s">
        <v>485</v>
      </c>
      <c r="TW68" s="212" t="s">
        <v>486</v>
      </c>
      <c r="TX68" s="212" t="s">
        <v>487</v>
      </c>
      <c r="TY68" s="212" t="s">
        <v>488</v>
      </c>
      <c r="TZ68" s="212" t="s">
        <v>489</v>
      </c>
      <c r="UA68" s="212" t="s">
        <v>490</v>
      </c>
      <c r="UB68" s="212" t="s">
        <v>466</v>
      </c>
      <c r="UC68" s="212" t="s">
        <v>491</v>
      </c>
      <c r="UD68" s="212" t="s">
        <v>492</v>
      </c>
      <c r="UE68" s="212" t="s">
        <v>493</v>
      </c>
      <c r="UF68" s="212" t="s">
        <v>494</v>
      </c>
      <c r="UG68" s="212" t="s">
        <v>544</v>
      </c>
      <c r="UH68" s="212" t="s">
        <v>545</v>
      </c>
      <c r="UI68" s="212" t="s">
        <v>496</v>
      </c>
      <c r="UJ68" s="212" t="s">
        <v>497</v>
      </c>
      <c r="UK68" s="212" t="s">
        <v>498</v>
      </c>
      <c r="UL68" s="212" t="s">
        <v>499</v>
      </c>
      <c r="UM68" s="212" t="s">
        <v>500</v>
      </c>
      <c r="UN68" s="212" t="s">
        <v>501</v>
      </c>
      <c r="UO68" s="212" t="s">
        <v>502</v>
      </c>
      <c r="UP68" s="212" t="s">
        <v>503</v>
      </c>
      <c r="UQ68" s="212" t="s">
        <v>504</v>
      </c>
      <c r="UR68" s="212" t="s">
        <v>505</v>
      </c>
      <c r="US68" s="212" t="s">
        <v>506</v>
      </c>
      <c r="UT68" s="212" t="s">
        <v>507</v>
      </c>
      <c r="UU68" s="212" t="s">
        <v>508</v>
      </c>
      <c r="UV68" s="212" t="s">
        <v>509</v>
      </c>
      <c r="UW68" s="212" t="s">
        <v>510</v>
      </c>
      <c r="UX68" s="212" t="s">
        <v>511</v>
      </c>
      <c r="UY68" s="212" t="s">
        <v>512</v>
      </c>
      <c r="UZ68" s="212" t="s">
        <v>513</v>
      </c>
      <c r="VA68" s="212" t="s">
        <v>514</v>
      </c>
      <c r="VB68" s="212" t="s">
        <v>515</v>
      </c>
      <c r="VC68" s="212">
        <v>1234</v>
      </c>
      <c r="VD68" s="212" t="s">
        <v>517</v>
      </c>
      <c r="VE68" s="212">
        <v>123</v>
      </c>
      <c r="VF68" s="212" t="s">
        <v>518</v>
      </c>
      <c r="VG68" s="505" t="s">
        <v>519</v>
      </c>
      <c r="VH68" s="212" t="s">
        <v>520</v>
      </c>
      <c r="VI68" s="212">
        <v>12</v>
      </c>
      <c r="VJ68" s="212">
        <v>2345</v>
      </c>
      <c r="VK68" s="212">
        <v>234</v>
      </c>
      <c r="VL68" s="212" t="s">
        <v>521</v>
      </c>
      <c r="VM68" s="212">
        <v>23</v>
      </c>
      <c r="VN68" s="212">
        <v>345</v>
      </c>
      <c r="VO68" s="212">
        <v>34</v>
      </c>
      <c r="VP68" s="212">
        <v>45</v>
      </c>
      <c r="VQ68" s="212" t="s">
        <v>812</v>
      </c>
      <c r="VR68" s="212">
        <v>1234</v>
      </c>
      <c r="VS68" s="212" t="s">
        <v>522</v>
      </c>
      <c r="VT68" s="212">
        <v>123</v>
      </c>
      <c r="VU68" s="212" t="s">
        <v>523</v>
      </c>
      <c r="VV68" s="505" t="s">
        <v>519</v>
      </c>
      <c r="VW68" s="505" t="s">
        <v>524</v>
      </c>
      <c r="VX68" s="212">
        <v>12</v>
      </c>
      <c r="VY68" s="212" t="s">
        <v>549</v>
      </c>
      <c r="VZ68" s="212">
        <v>234</v>
      </c>
      <c r="WA68" s="212" t="s">
        <v>525</v>
      </c>
      <c r="WB68" s="212">
        <v>23</v>
      </c>
      <c r="WC68" s="212" t="s">
        <v>526</v>
      </c>
      <c r="WD68" s="212">
        <v>34</v>
      </c>
      <c r="WE68" s="212">
        <v>56</v>
      </c>
      <c r="WF68" s="212" t="s">
        <v>812</v>
      </c>
      <c r="WG68" s="212">
        <v>123</v>
      </c>
      <c r="WH68" s="212" t="s">
        <v>527</v>
      </c>
      <c r="WI68" s="212">
        <v>12</v>
      </c>
      <c r="WJ68" s="212">
        <v>234</v>
      </c>
      <c r="WK68" s="212">
        <v>23</v>
      </c>
      <c r="WL68" s="212">
        <v>34</v>
      </c>
      <c r="WM68" s="212" t="s">
        <v>812</v>
      </c>
      <c r="WN68" s="212" t="s">
        <v>517</v>
      </c>
      <c r="WO68" s="212" t="s">
        <v>396</v>
      </c>
      <c r="WP68" s="212">
        <v>123</v>
      </c>
      <c r="WQ68" s="212" t="s">
        <v>438</v>
      </c>
      <c r="WR68" s="505" t="s">
        <v>524</v>
      </c>
      <c r="WS68" s="212" t="s">
        <v>520</v>
      </c>
      <c r="WT68" s="212">
        <v>12</v>
      </c>
      <c r="WU68" s="212" t="s">
        <v>528</v>
      </c>
      <c r="WV68" s="212" t="s">
        <v>525</v>
      </c>
      <c r="WW68" s="212" t="s">
        <v>529</v>
      </c>
      <c r="WX68" s="212">
        <v>23</v>
      </c>
      <c r="WY68" s="212">
        <v>456</v>
      </c>
      <c r="WZ68" s="212">
        <v>45</v>
      </c>
      <c r="XA68" s="212">
        <v>56</v>
      </c>
      <c r="XB68" s="212" t="s">
        <v>812</v>
      </c>
      <c r="XC68" s="212">
        <v>123</v>
      </c>
      <c r="XD68" s="212" t="s">
        <v>520</v>
      </c>
      <c r="XE68" s="212">
        <v>12</v>
      </c>
      <c r="XF68" s="212" t="s">
        <v>529</v>
      </c>
      <c r="XG68" s="212">
        <v>23</v>
      </c>
      <c r="XH68" s="212">
        <v>45</v>
      </c>
      <c r="XI68" s="212" t="s">
        <v>812</v>
      </c>
      <c r="XJ68" s="212">
        <v>123</v>
      </c>
      <c r="XK68" s="505" t="s">
        <v>524</v>
      </c>
      <c r="XL68" s="212">
        <v>12</v>
      </c>
      <c r="XM68" s="212" t="s">
        <v>525</v>
      </c>
      <c r="XN68" s="212">
        <v>23</v>
      </c>
      <c r="XO68" s="212">
        <v>56</v>
      </c>
      <c r="XP68" s="212" t="s">
        <v>812</v>
      </c>
      <c r="XQ68" s="212">
        <v>12</v>
      </c>
      <c r="XR68" s="212">
        <v>23</v>
      </c>
      <c r="XS68" s="212" t="s">
        <v>812</v>
      </c>
      <c r="XT68" s="212" t="s">
        <v>518</v>
      </c>
      <c r="XU68" s="212" t="s">
        <v>523</v>
      </c>
      <c r="XV68" s="212" t="s">
        <v>527</v>
      </c>
      <c r="XW68" s="212" t="s">
        <v>531</v>
      </c>
      <c r="XX68" s="505" t="s">
        <v>524</v>
      </c>
      <c r="XY68" s="212" t="s">
        <v>520</v>
      </c>
      <c r="XZ68" s="212">
        <v>12</v>
      </c>
      <c r="YA68" s="212">
        <v>3456</v>
      </c>
      <c r="YB68" s="212">
        <v>345</v>
      </c>
      <c r="YC68" s="212" t="s">
        <v>526</v>
      </c>
      <c r="YD68" s="212">
        <v>34</v>
      </c>
      <c r="YE68" s="212">
        <v>456</v>
      </c>
      <c r="YF68" s="212">
        <v>45</v>
      </c>
      <c r="YG68" s="212">
        <v>56</v>
      </c>
      <c r="YH68" s="212" t="s">
        <v>527</v>
      </c>
      <c r="YI68" s="212" t="s">
        <v>520</v>
      </c>
      <c r="YJ68" s="212">
        <v>12</v>
      </c>
      <c r="YK68" s="212">
        <v>345</v>
      </c>
      <c r="YL68" s="212">
        <v>34</v>
      </c>
      <c r="YM68" s="212">
        <v>45</v>
      </c>
      <c r="YN68" s="212" t="s">
        <v>812</v>
      </c>
      <c r="YO68" s="212" t="s">
        <v>527</v>
      </c>
      <c r="YP68" s="508" t="s">
        <v>524</v>
      </c>
      <c r="YQ68" s="212">
        <v>12</v>
      </c>
      <c r="YR68" s="212" t="s">
        <v>526</v>
      </c>
      <c r="YS68" s="212">
        <v>34</v>
      </c>
      <c r="YT68" s="212">
        <v>56</v>
      </c>
      <c r="YU68" s="212" t="s">
        <v>812</v>
      </c>
      <c r="YV68" s="212">
        <v>12</v>
      </c>
      <c r="YW68" s="212">
        <v>34</v>
      </c>
      <c r="YX68" s="212" t="s">
        <v>812</v>
      </c>
      <c r="YY68" s="505" t="s">
        <v>524</v>
      </c>
      <c r="YZ68" s="212" t="s">
        <v>520</v>
      </c>
      <c r="ZA68" s="212">
        <v>12</v>
      </c>
      <c r="ZB68" s="212">
        <v>456</v>
      </c>
      <c r="ZC68" s="212">
        <v>45</v>
      </c>
      <c r="ZD68" s="212">
        <v>56</v>
      </c>
      <c r="ZE68" s="212" t="s">
        <v>812</v>
      </c>
      <c r="ZF68" s="212">
        <v>12</v>
      </c>
      <c r="ZG68" s="212">
        <v>56</v>
      </c>
      <c r="ZH68" s="212" t="s">
        <v>812</v>
      </c>
      <c r="ZI68" s="212">
        <v>12</v>
      </c>
      <c r="ZJ68" s="212">
        <v>45</v>
      </c>
      <c r="ZK68" s="212" t="s">
        <v>812</v>
      </c>
      <c r="ZL68" s="212" t="s">
        <v>812</v>
      </c>
      <c r="ZM68" s="212">
        <v>2345</v>
      </c>
      <c r="ZN68" s="212" t="s">
        <v>549</v>
      </c>
      <c r="ZO68" s="212">
        <v>234</v>
      </c>
      <c r="ZP68" s="212" t="s">
        <v>528</v>
      </c>
      <c r="ZQ68" s="212" t="s">
        <v>525</v>
      </c>
      <c r="ZR68" s="212" t="s">
        <v>529</v>
      </c>
      <c r="ZS68" s="212">
        <v>23</v>
      </c>
      <c r="ZT68" s="212">
        <v>3456</v>
      </c>
      <c r="ZU68" s="212">
        <v>345</v>
      </c>
      <c r="ZV68" s="212" t="s">
        <v>526</v>
      </c>
      <c r="ZW68" s="212">
        <v>34</v>
      </c>
      <c r="ZX68" s="212">
        <v>456</v>
      </c>
      <c r="ZY68" s="212">
        <v>45</v>
      </c>
      <c r="ZZ68" s="212">
        <v>56</v>
      </c>
      <c r="AAA68" s="212" t="s">
        <v>812</v>
      </c>
      <c r="AAB68" s="212">
        <v>234</v>
      </c>
      <c r="AAC68" s="212" t="s">
        <v>529</v>
      </c>
      <c r="AAD68" s="212">
        <v>23</v>
      </c>
      <c r="AAE68" s="212">
        <v>345</v>
      </c>
      <c r="AAF68" s="212">
        <v>34</v>
      </c>
      <c r="AAG68" s="212">
        <v>45</v>
      </c>
      <c r="AAH68" s="212" t="s">
        <v>812</v>
      </c>
      <c r="AAI68" s="212">
        <v>234</v>
      </c>
      <c r="AAJ68" s="212" t="s">
        <v>525</v>
      </c>
      <c r="AAK68" s="212">
        <v>23</v>
      </c>
      <c r="AAL68" s="212" t="s">
        <v>526</v>
      </c>
      <c r="AAM68" s="212">
        <v>34</v>
      </c>
      <c r="AAN68" s="212">
        <v>56</v>
      </c>
      <c r="AAO68" s="212" t="s">
        <v>812</v>
      </c>
      <c r="AAP68" s="212">
        <v>23</v>
      </c>
      <c r="AAQ68" s="212">
        <v>34</v>
      </c>
      <c r="AAR68" s="212" t="s">
        <v>813</v>
      </c>
      <c r="AAS68" s="212" t="s">
        <v>525</v>
      </c>
      <c r="AAT68" s="212" t="s">
        <v>529</v>
      </c>
      <c r="AAU68" s="212">
        <v>23</v>
      </c>
      <c r="AAV68" s="212">
        <v>456</v>
      </c>
      <c r="AAW68" s="212">
        <v>45</v>
      </c>
      <c r="AAX68" s="212">
        <v>56</v>
      </c>
      <c r="AAY68" s="212" t="s">
        <v>812</v>
      </c>
      <c r="AAZ68" s="212">
        <v>23</v>
      </c>
      <c r="ABA68" s="212">
        <v>56</v>
      </c>
      <c r="ABB68" s="212" t="s">
        <v>812</v>
      </c>
      <c r="ABC68" s="212">
        <v>23</v>
      </c>
      <c r="ABD68" s="212">
        <v>45</v>
      </c>
      <c r="ABE68" s="212" t="s">
        <v>812</v>
      </c>
      <c r="ABF68" s="212" t="s">
        <v>812</v>
      </c>
      <c r="ABG68" s="212">
        <v>345</v>
      </c>
      <c r="ABH68" s="212" t="s">
        <v>526</v>
      </c>
      <c r="ABI68" s="212">
        <v>34</v>
      </c>
      <c r="ABJ68" s="212">
        <v>456</v>
      </c>
      <c r="ABK68" s="212">
        <v>45</v>
      </c>
      <c r="ABL68" s="212">
        <v>56</v>
      </c>
      <c r="ABM68" s="212" t="s">
        <v>812</v>
      </c>
      <c r="ABN68" s="212">
        <v>34</v>
      </c>
      <c r="ABO68" s="212">
        <v>45</v>
      </c>
      <c r="ABP68" s="212" t="s">
        <v>812</v>
      </c>
      <c r="ABQ68" s="212">
        <v>34</v>
      </c>
      <c r="ABR68" s="212">
        <v>56</v>
      </c>
      <c r="ABS68" s="212" t="s">
        <v>812</v>
      </c>
      <c r="ABT68" s="212" t="s">
        <v>812</v>
      </c>
      <c r="ABU68" s="212">
        <v>45</v>
      </c>
      <c r="ABV68" s="212">
        <v>56</v>
      </c>
      <c r="ABW68" s="212" t="s">
        <v>812</v>
      </c>
      <c r="ABX68" s="212" t="s">
        <v>812</v>
      </c>
      <c r="ABY68" s="212" t="s">
        <v>812</v>
      </c>
      <c r="ABZ68" s="212" t="s">
        <v>812</v>
      </c>
      <c r="ACA68" s="212" t="s">
        <v>336</v>
      </c>
      <c r="ACB68" s="212" t="s">
        <v>337</v>
      </c>
      <c r="ACC68" s="212" t="s">
        <v>338</v>
      </c>
      <c r="ACD68" s="212" t="s">
        <v>339</v>
      </c>
      <c r="ACE68" s="212" t="s">
        <v>350</v>
      </c>
      <c r="ACF68" s="212" t="s">
        <v>340</v>
      </c>
      <c r="ACG68" s="212" t="s">
        <v>341</v>
      </c>
      <c r="ACH68" s="212" t="s">
        <v>342</v>
      </c>
      <c r="ACI68" s="212" t="s">
        <v>343</v>
      </c>
      <c r="ACJ68" s="212" t="s">
        <v>344</v>
      </c>
      <c r="ACK68" s="212" t="s">
        <v>345</v>
      </c>
      <c r="ACL68" s="212" t="s">
        <v>346</v>
      </c>
      <c r="ACM68" s="212" t="s">
        <v>347</v>
      </c>
      <c r="ACN68" s="212" t="s">
        <v>348</v>
      </c>
      <c r="ACO68" s="212" t="s">
        <v>349</v>
      </c>
      <c r="ACP68" s="212" t="s">
        <v>351</v>
      </c>
      <c r="ACQ68" s="212" t="s">
        <v>352</v>
      </c>
      <c r="ACR68" s="212" t="s">
        <v>353</v>
      </c>
      <c r="ACS68" s="212" t="s">
        <v>355</v>
      </c>
      <c r="ACT68" s="212" t="s">
        <v>356</v>
      </c>
      <c r="ACU68" s="212" t="s">
        <v>357</v>
      </c>
      <c r="ACV68" s="212" t="s">
        <v>358</v>
      </c>
      <c r="ACW68" s="212" t="s">
        <v>541</v>
      </c>
      <c r="ACX68" s="212" t="s">
        <v>359</v>
      </c>
      <c r="ACY68" s="212" t="s">
        <v>360</v>
      </c>
      <c r="ACZ68" s="212" t="s">
        <v>361</v>
      </c>
      <c r="ADA68" s="212" t="s">
        <v>362</v>
      </c>
      <c r="ADB68" s="212" t="s">
        <v>363</v>
      </c>
      <c r="ADC68" s="212" t="s">
        <v>364</v>
      </c>
      <c r="ADD68" s="212" t="s">
        <v>365</v>
      </c>
      <c r="ADE68" s="212" t="s">
        <v>366</v>
      </c>
      <c r="ADF68" s="212" t="s">
        <v>367</v>
      </c>
      <c r="ADG68" s="212" t="s">
        <v>368</v>
      </c>
      <c r="ADH68" s="212" t="s">
        <v>369</v>
      </c>
      <c r="ADI68" s="212" t="s">
        <v>370</v>
      </c>
      <c r="ADJ68" s="212" t="s">
        <v>371</v>
      </c>
      <c r="ADK68" s="212" t="s">
        <v>372</v>
      </c>
      <c r="ADL68" s="212" t="s">
        <v>373</v>
      </c>
      <c r="ADM68" s="212" t="s">
        <v>374</v>
      </c>
      <c r="ADN68" s="212" t="s">
        <v>375</v>
      </c>
      <c r="ADO68" s="212" t="s">
        <v>376</v>
      </c>
      <c r="ADP68" s="212" t="s">
        <v>377</v>
      </c>
      <c r="ADQ68" s="212" t="s">
        <v>378</v>
      </c>
      <c r="ADR68" s="212" t="s">
        <v>379</v>
      </c>
      <c r="ADS68" s="212" t="s">
        <v>380</v>
      </c>
      <c r="ADT68" s="212" t="s">
        <v>381</v>
      </c>
      <c r="ADU68" s="212" t="s">
        <v>382</v>
      </c>
      <c r="ADV68" s="212" t="s">
        <v>383</v>
      </c>
      <c r="ADW68" s="212" t="s">
        <v>384</v>
      </c>
      <c r="ADX68" s="212" t="s">
        <v>385</v>
      </c>
      <c r="ADY68" s="212" t="s">
        <v>386</v>
      </c>
      <c r="ADZ68" s="212" t="s">
        <v>387</v>
      </c>
      <c r="AEA68" s="212" t="s">
        <v>394</v>
      </c>
      <c r="AEB68" s="212" t="s">
        <v>392</v>
      </c>
      <c r="AEC68" s="212" t="s">
        <v>393</v>
      </c>
      <c r="AED68" s="212" t="s">
        <v>391</v>
      </c>
      <c r="AEE68" s="212" t="s">
        <v>390</v>
      </c>
      <c r="AEF68" s="212" t="s">
        <v>389</v>
      </c>
      <c r="AEG68" s="212" t="s">
        <v>388</v>
      </c>
      <c r="AEH68" s="212" t="s">
        <v>397</v>
      </c>
      <c r="AEI68" s="212" t="s">
        <v>398</v>
      </c>
      <c r="AEJ68" s="212" t="s">
        <v>399</v>
      </c>
      <c r="AEK68" s="212" t="s">
        <v>400</v>
      </c>
      <c r="AEL68" s="212" t="s">
        <v>401</v>
      </c>
      <c r="AEM68" s="212" t="s">
        <v>402</v>
      </c>
      <c r="AEN68" s="212" t="s">
        <v>403</v>
      </c>
      <c r="AEO68" s="212" t="s">
        <v>404</v>
      </c>
      <c r="AEP68" s="212" t="s">
        <v>405</v>
      </c>
      <c r="AEQ68" s="212" t="s">
        <v>406</v>
      </c>
      <c r="AER68" s="212" t="s">
        <v>407</v>
      </c>
      <c r="AES68" s="212" t="s">
        <v>408</v>
      </c>
      <c r="AET68" s="212" t="s">
        <v>409</v>
      </c>
      <c r="AEU68" s="212" t="s">
        <v>410</v>
      </c>
      <c r="AEV68" s="212" t="s">
        <v>411</v>
      </c>
      <c r="AEW68" s="212" t="s">
        <v>412</v>
      </c>
      <c r="AEX68" s="212" t="s">
        <v>413</v>
      </c>
      <c r="AEY68" s="212" t="s">
        <v>414</v>
      </c>
      <c r="AEZ68" s="212" t="s">
        <v>415</v>
      </c>
      <c r="AFA68" s="212" t="s">
        <v>416</v>
      </c>
      <c r="AFB68" s="212" t="s">
        <v>417</v>
      </c>
      <c r="AFC68" s="212" t="s">
        <v>530</v>
      </c>
      <c r="AFD68" s="212" t="s">
        <v>418</v>
      </c>
      <c r="AFE68" s="212" t="s">
        <v>419</v>
      </c>
      <c r="AFF68" s="212" t="s">
        <v>420</v>
      </c>
      <c r="AFG68" s="212" t="s">
        <v>422</v>
      </c>
      <c r="AFH68" s="212" t="s">
        <v>423</v>
      </c>
      <c r="AFI68" s="212" t="s">
        <v>424</v>
      </c>
      <c r="AFJ68" s="212" t="s">
        <v>425</v>
      </c>
      <c r="AFK68" s="212" t="s">
        <v>542</v>
      </c>
      <c r="AFL68" s="212" t="s">
        <v>427</v>
      </c>
      <c r="AFM68" s="212" t="s">
        <v>428</v>
      </c>
      <c r="AFN68" s="212" t="s">
        <v>429</v>
      </c>
      <c r="AFO68" s="212" t="s">
        <v>547</v>
      </c>
      <c r="AFP68" s="212" t="s">
        <v>430</v>
      </c>
      <c r="AFQ68" s="212" t="s">
        <v>431</v>
      </c>
      <c r="AFR68" s="212" t="s">
        <v>432</v>
      </c>
      <c r="AFS68" s="212" t="s">
        <v>433</v>
      </c>
      <c r="AFT68" s="212" t="s">
        <v>434</v>
      </c>
      <c r="AFU68" s="212" t="s">
        <v>435</v>
      </c>
      <c r="AFV68" s="212" t="s">
        <v>436</v>
      </c>
      <c r="AFW68" s="212" t="s">
        <v>437</v>
      </c>
      <c r="AFX68" s="212" t="s">
        <v>550</v>
      </c>
      <c r="AFY68" s="212" t="s">
        <v>439</v>
      </c>
      <c r="AFZ68" s="212" t="s">
        <v>440</v>
      </c>
      <c r="AGA68" s="212" t="s">
        <v>441</v>
      </c>
      <c r="AGB68" s="212" t="s">
        <v>442</v>
      </c>
      <c r="AGC68" s="212" t="s">
        <v>443</v>
      </c>
      <c r="AGD68" s="212" t="s">
        <v>444</v>
      </c>
      <c r="AGE68" s="505" t="s">
        <v>445</v>
      </c>
      <c r="AGF68" s="212" t="s">
        <v>446</v>
      </c>
      <c r="AGG68" s="212" t="s">
        <v>447</v>
      </c>
      <c r="AGH68" s="212" t="s">
        <v>448</v>
      </c>
      <c r="AGI68" s="212" t="s">
        <v>449</v>
      </c>
      <c r="AGJ68" s="212" t="s">
        <v>450</v>
      </c>
      <c r="AGK68" s="212" t="s">
        <v>451</v>
      </c>
      <c r="AGL68" s="212" t="s">
        <v>452</v>
      </c>
      <c r="AGM68" s="212" t="s">
        <v>453</v>
      </c>
      <c r="AGN68" s="212" t="s">
        <v>454</v>
      </c>
      <c r="AGO68" s="212" t="s">
        <v>455</v>
      </c>
      <c r="AGP68" s="212" t="s">
        <v>456</v>
      </c>
      <c r="AGQ68" s="212" t="s">
        <v>457</v>
      </c>
      <c r="AGR68" s="212" t="s">
        <v>458</v>
      </c>
      <c r="AGS68" s="212" t="s">
        <v>459</v>
      </c>
      <c r="AGT68" s="212" t="s">
        <v>460</v>
      </c>
      <c r="AGU68" s="212" t="s">
        <v>461</v>
      </c>
      <c r="AGV68" s="212" t="s">
        <v>462</v>
      </c>
      <c r="AGW68" s="212" t="s">
        <v>463</v>
      </c>
      <c r="AGX68" s="212" t="s">
        <v>464</v>
      </c>
      <c r="AGY68" s="212" t="s">
        <v>465</v>
      </c>
      <c r="AGZ68" s="212" t="s">
        <v>466</v>
      </c>
      <c r="AHA68" s="212" t="s">
        <v>467</v>
      </c>
      <c r="AHB68" s="212" t="s">
        <v>468</v>
      </c>
      <c r="AHC68" s="212" t="s">
        <v>469</v>
      </c>
      <c r="AHD68" s="212" t="s">
        <v>470</v>
      </c>
      <c r="AHE68" s="212" t="s">
        <v>471</v>
      </c>
      <c r="AHF68" s="212" t="s">
        <v>472</v>
      </c>
      <c r="AHG68" s="212" t="s">
        <v>473</v>
      </c>
      <c r="AHH68" s="212" t="s">
        <v>475</v>
      </c>
      <c r="AHI68" s="212" t="s">
        <v>476</v>
      </c>
      <c r="AHJ68" s="212" t="s">
        <v>477</v>
      </c>
      <c r="AHK68" s="212" t="s">
        <v>478</v>
      </c>
      <c r="AHL68" s="212" t="s">
        <v>479</v>
      </c>
      <c r="AHM68" s="212" t="s">
        <v>480</v>
      </c>
      <c r="AHN68" s="212" t="s">
        <v>466</v>
      </c>
      <c r="AHO68" s="212" t="s">
        <v>481</v>
      </c>
      <c r="AHP68" s="212" t="s">
        <v>482</v>
      </c>
      <c r="AHQ68" s="212" t="s">
        <v>483</v>
      </c>
      <c r="AHR68" s="212" t="s">
        <v>485</v>
      </c>
      <c r="AHS68" s="212" t="s">
        <v>486</v>
      </c>
      <c r="AHT68" s="212" t="s">
        <v>487</v>
      </c>
      <c r="AHU68" s="212" t="s">
        <v>488</v>
      </c>
      <c r="AHV68" s="212" t="s">
        <v>489</v>
      </c>
      <c r="AHW68" s="212" t="s">
        <v>490</v>
      </c>
      <c r="AHX68" s="212" t="s">
        <v>466</v>
      </c>
      <c r="AHY68" s="212" t="s">
        <v>491</v>
      </c>
      <c r="AHZ68" s="212" t="s">
        <v>492</v>
      </c>
      <c r="AIA68" s="212" t="s">
        <v>493</v>
      </c>
      <c r="AIB68" s="212" t="s">
        <v>494</v>
      </c>
      <c r="AIC68" s="212" t="s">
        <v>544</v>
      </c>
      <c r="AID68" s="212" t="s">
        <v>545</v>
      </c>
      <c r="AIE68" s="212" t="s">
        <v>496</v>
      </c>
      <c r="AIF68" s="212" t="s">
        <v>497</v>
      </c>
      <c r="AIG68" s="212" t="s">
        <v>498</v>
      </c>
      <c r="AIH68" s="212" t="s">
        <v>499</v>
      </c>
      <c r="AII68" s="212" t="s">
        <v>500</v>
      </c>
      <c r="AIJ68" s="212" t="s">
        <v>501</v>
      </c>
      <c r="AIK68" s="212" t="s">
        <v>502</v>
      </c>
      <c r="AIL68" s="212" t="s">
        <v>503</v>
      </c>
      <c r="AIM68" s="212" t="s">
        <v>504</v>
      </c>
      <c r="AIN68" s="212" t="s">
        <v>505</v>
      </c>
      <c r="AIO68" s="212" t="s">
        <v>506</v>
      </c>
      <c r="AIP68" s="212" t="s">
        <v>507</v>
      </c>
      <c r="AIQ68" s="212" t="s">
        <v>508</v>
      </c>
      <c r="AIR68" s="212" t="s">
        <v>509</v>
      </c>
      <c r="AIS68" s="212" t="s">
        <v>510</v>
      </c>
      <c r="AIT68" s="212" t="s">
        <v>511</v>
      </c>
      <c r="AIU68" s="212" t="s">
        <v>512</v>
      </c>
      <c r="AIV68" s="212" t="s">
        <v>513</v>
      </c>
      <c r="AIW68" s="212" t="s">
        <v>514</v>
      </c>
      <c r="AIX68" s="212" t="s">
        <v>515</v>
      </c>
      <c r="AIY68" s="212" t="s">
        <v>299</v>
      </c>
      <c r="AIZ68" s="212" t="s">
        <v>299</v>
      </c>
      <c r="AJA68" s="212" t="s">
        <v>299</v>
      </c>
      <c r="AJB68" s="212" t="s">
        <v>299</v>
      </c>
      <c r="AJC68" s="212" t="s">
        <v>299</v>
      </c>
      <c r="AJD68" s="212" t="s">
        <v>299</v>
      </c>
      <c r="AJE68" s="212" t="s">
        <v>299</v>
      </c>
      <c r="AJF68" s="212" t="s">
        <v>299</v>
      </c>
      <c r="AJG68" s="212" t="s">
        <v>299</v>
      </c>
      <c r="AJH68" s="212" t="s">
        <v>299</v>
      </c>
      <c r="AJI68" s="212" t="s">
        <v>299</v>
      </c>
      <c r="AJJ68" s="212" t="s">
        <v>299</v>
      </c>
      <c r="AJK68" s="212" t="s">
        <v>299</v>
      </c>
      <c r="AJL68" s="212" t="s">
        <v>299</v>
      </c>
      <c r="AJM68" s="212" t="s">
        <v>299</v>
      </c>
      <c r="AJN68" s="212" t="s">
        <v>300</v>
      </c>
      <c r="AJO68" s="212" t="s">
        <v>300</v>
      </c>
      <c r="AJP68" s="212" t="s">
        <v>300</v>
      </c>
      <c r="AJQ68" s="212" t="s">
        <v>300</v>
      </c>
      <c r="AJR68" s="212" t="s">
        <v>300</v>
      </c>
      <c r="AJS68" s="212" t="s">
        <v>300</v>
      </c>
      <c r="AJT68" s="212" t="s">
        <v>300</v>
      </c>
      <c r="AJU68" s="212" t="s">
        <v>300</v>
      </c>
      <c r="AJV68" s="212" t="s">
        <v>300</v>
      </c>
      <c r="AJW68" s="212" t="s">
        <v>300</v>
      </c>
      <c r="AJX68" s="212" t="s">
        <v>300</v>
      </c>
      <c r="AJY68" s="212" t="s">
        <v>300</v>
      </c>
      <c r="AJZ68" s="212" t="s">
        <v>300</v>
      </c>
      <c r="AKA68" s="212" t="s">
        <v>300</v>
      </c>
      <c r="AKB68" s="212" t="s">
        <v>300</v>
      </c>
      <c r="AKC68" s="212" t="s">
        <v>301</v>
      </c>
      <c r="AKD68" s="212" t="s">
        <v>301</v>
      </c>
      <c r="AKE68" s="212" t="s">
        <v>301</v>
      </c>
      <c r="AKF68" s="212" t="s">
        <v>301</v>
      </c>
      <c r="AKG68" s="212" t="s">
        <v>301</v>
      </c>
      <c r="AKH68" s="212" t="s">
        <v>301</v>
      </c>
      <c r="AKI68" s="212" t="s">
        <v>301</v>
      </c>
      <c r="AKJ68" s="212" t="s">
        <v>302</v>
      </c>
      <c r="AKK68" s="212" t="s">
        <v>302</v>
      </c>
      <c r="AKL68" s="212" t="s">
        <v>302</v>
      </c>
      <c r="AKM68" s="212" t="s">
        <v>302</v>
      </c>
      <c r="AKN68" s="212" t="s">
        <v>302</v>
      </c>
      <c r="AKO68" s="212" t="s">
        <v>302</v>
      </c>
      <c r="AKP68" s="212" t="s">
        <v>302</v>
      </c>
      <c r="AKQ68" s="212" t="s">
        <v>302</v>
      </c>
      <c r="AKR68" s="212" t="s">
        <v>302</v>
      </c>
      <c r="AKS68" s="212" t="s">
        <v>302</v>
      </c>
      <c r="AKT68" s="212" t="s">
        <v>302</v>
      </c>
      <c r="AKU68" s="212" t="s">
        <v>302</v>
      </c>
      <c r="AKV68" s="212" t="s">
        <v>302</v>
      </c>
      <c r="AKW68" s="212" t="s">
        <v>302</v>
      </c>
      <c r="AKX68" s="212" t="s">
        <v>302</v>
      </c>
      <c r="AKY68" s="212" t="s">
        <v>303</v>
      </c>
      <c r="AKZ68" s="212" t="s">
        <v>303</v>
      </c>
      <c r="ALA68" s="212" t="s">
        <v>303</v>
      </c>
      <c r="ALB68" s="212" t="s">
        <v>303</v>
      </c>
      <c r="ALC68" s="212" t="s">
        <v>303</v>
      </c>
      <c r="ALD68" s="212" t="s">
        <v>303</v>
      </c>
      <c r="ALE68" s="212" t="s">
        <v>303</v>
      </c>
      <c r="ALF68" s="212" t="s">
        <v>304</v>
      </c>
      <c r="ALG68" s="212" t="s">
        <v>304</v>
      </c>
      <c r="ALH68" s="212" t="s">
        <v>304</v>
      </c>
      <c r="ALI68" s="212" t="s">
        <v>304</v>
      </c>
      <c r="ALJ68" s="212" t="s">
        <v>304</v>
      </c>
      <c r="ALK68" s="212" t="s">
        <v>304</v>
      </c>
      <c r="ALL68" s="212" t="s">
        <v>304</v>
      </c>
      <c r="ALM68" s="212" t="s">
        <v>305</v>
      </c>
      <c r="ALN68" s="212" t="s">
        <v>305</v>
      </c>
      <c r="ALO68" s="212" t="s">
        <v>305</v>
      </c>
      <c r="ALP68" s="212" t="s">
        <v>306</v>
      </c>
      <c r="ALQ68" s="212" t="s">
        <v>306</v>
      </c>
      <c r="ALR68" s="212" t="s">
        <v>306</v>
      </c>
      <c r="ALS68" s="212" t="s">
        <v>306</v>
      </c>
      <c r="ALT68" s="212" t="s">
        <v>306</v>
      </c>
      <c r="ALU68" s="212" t="s">
        <v>306</v>
      </c>
      <c r="ALV68" s="212" t="s">
        <v>306</v>
      </c>
      <c r="ALW68" s="212" t="s">
        <v>306</v>
      </c>
      <c r="ALX68" s="212" t="s">
        <v>306</v>
      </c>
      <c r="ALY68" s="212" t="s">
        <v>306</v>
      </c>
      <c r="ALZ68" s="212" t="s">
        <v>306</v>
      </c>
      <c r="AMA68" s="212" t="s">
        <v>306</v>
      </c>
      <c r="AMB68" s="212" t="s">
        <v>306</v>
      </c>
      <c r="AMC68" s="212" t="s">
        <v>306</v>
      </c>
      <c r="AMD68" s="212" t="s">
        <v>306</v>
      </c>
      <c r="AME68" s="212" t="s">
        <v>307</v>
      </c>
      <c r="AMF68" s="212" t="s">
        <v>307</v>
      </c>
      <c r="AMG68" s="212" t="s">
        <v>307</v>
      </c>
      <c r="AMH68" s="212" t="s">
        <v>307</v>
      </c>
      <c r="AMI68" s="212" t="s">
        <v>307</v>
      </c>
      <c r="AMJ68" s="212" t="s">
        <v>307</v>
      </c>
      <c r="AMK68" s="212" t="s">
        <v>307</v>
      </c>
      <c r="AML68" s="212" t="s">
        <v>308</v>
      </c>
      <c r="AMM68" s="212" t="s">
        <v>308</v>
      </c>
      <c r="AMN68" s="212" t="s">
        <v>308</v>
      </c>
      <c r="AMO68" s="212" t="s">
        <v>308</v>
      </c>
      <c r="AMP68" s="212" t="s">
        <v>308</v>
      </c>
      <c r="AMQ68" s="212" t="s">
        <v>308</v>
      </c>
      <c r="AMR68" s="212" t="s">
        <v>308</v>
      </c>
      <c r="AMS68" s="212" t="s">
        <v>354</v>
      </c>
      <c r="AMT68" s="212" t="s">
        <v>354</v>
      </c>
      <c r="AMU68" s="212" t="s">
        <v>354</v>
      </c>
      <c r="AMV68" s="212" t="s">
        <v>309</v>
      </c>
      <c r="AMW68" s="212" t="s">
        <v>309</v>
      </c>
      <c r="AMX68" s="212" t="s">
        <v>309</v>
      </c>
      <c r="AMY68" s="212" t="s">
        <v>309</v>
      </c>
      <c r="AMZ68" s="212" t="s">
        <v>309</v>
      </c>
      <c r="ANA68" s="212" t="s">
        <v>309</v>
      </c>
      <c r="ANB68" s="212" t="s">
        <v>309</v>
      </c>
      <c r="ANC68" s="212" t="s">
        <v>310</v>
      </c>
      <c r="AND68" s="212" t="s">
        <v>310</v>
      </c>
      <c r="ANE68" s="212" t="s">
        <v>310</v>
      </c>
      <c r="ANF68" s="212" t="s">
        <v>311</v>
      </c>
      <c r="ANG68" s="212" t="s">
        <v>311</v>
      </c>
      <c r="ANH68" s="212" t="s">
        <v>311</v>
      </c>
      <c r="ANI68" s="212" t="s">
        <v>312</v>
      </c>
      <c r="ANJ68" s="212" t="s">
        <v>313</v>
      </c>
      <c r="ANK68" s="212" t="s">
        <v>313</v>
      </c>
      <c r="ANL68" s="212" t="s">
        <v>313</v>
      </c>
      <c r="ANM68" s="212" t="s">
        <v>313</v>
      </c>
      <c r="ANN68" s="212" t="s">
        <v>313</v>
      </c>
      <c r="ANO68" s="212" t="s">
        <v>313</v>
      </c>
      <c r="ANP68" s="212" t="s">
        <v>313</v>
      </c>
      <c r="ANQ68" s="212" t="s">
        <v>313</v>
      </c>
      <c r="ANR68" s="212" t="s">
        <v>313</v>
      </c>
      <c r="ANS68" s="212" t="s">
        <v>313</v>
      </c>
      <c r="ANT68" s="212" t="s">
        <v>313</v>
      </c>
      <c r="ANU68" s="212" t="s">
        <v>313</v>
      </c>
      <c r="ANV68" s="212" t="s">
        <v>313</v>
      </c>
      <c r="ANW68" s="212" t="s">
        <v>313</v>
      </c>
      <c r="ANX68" s="212" t="s">
        <v>313</v>
      </c>
      <c r="ANY68" s="212" t="s">
        <v>314</v>
      </c>
      <c r="ANZ68" s="212" t="s">
        <v>314</v>
      </c>
      <c r="AOA68" s="212" t="s">
        <v>314</v>
      </c>
      <c r="AOB68" s="212" t="s">
        <v>314</v>
      </c>
      <c r="AOC68" s="212" t="s">
        <v>314</v>
      </c>
      <c r="AOD68" s="212" t="s">
        <v>314</v>
      </c>
      <c r="AOE68" s="212" t="s">
        <v>314</v>
      </c>
      <c r="AOF68" s="212" t="s">
        <v>315</v>
      </c>
      <c r="AOG68" s="212" t="s">
        <v>315</v>
      </c>
      <c r="AOH68" s="212" t="s">
        <v>315</v>
      </c>
      <c r="AOI68" s="212" t="s">
        <v>315</v>
      </c>
      <c r="AOJ68" s="212" t="s">
        <v>315</v>
      </c>
      <c r="AOK68" s="212" t="s">
        <v>315</v>
      </c>
      <c r="AOL68" s="212" t="s">
        <v>315</v>
      </c>
      <c r="AOM68" s="212" t="s">
        <v>316</v>
      </c>
      <c r="AON68" s="212" t="s">
        <v>316</v>
      </c>
      <c r="AOO68" s="212" t="s">
        <v>316</v>
      </c>
      <c r="AOP68" s="212" t="s">
        <v>317</v>
      </c>
      <c r="AOQ68" s="212" t="s">
        <v>317</v>
      </c>
      <c r="AOR68" s="212" t="s">
        <v>317</v>
      </c>
      <c r="AOS68" s="212" t="s">
        <v>317</v>
      </c>
      <c r="AOT68" s="212" t="s">
        <v>317</v>
      </c>
      <c r="AOU68" s="212" t="s">
        <v>317</v>
      </c>
      <c r="AOV68" s="212" t="s">
        <v>317</v>
      </c>
      <c r="AOW68" s="212" t="s">
        <v>319</v>
      </c>
      <c r="AOX68" s="212" t="s">
        <v>319</v>
      </c>
      <c r="AOY68" s="212" t="s">
        <v>319</v>
      </c>
      <c r="AOZ68" s="212" t="s">
        <v>318</v>
      </c>
      <c r="APA68" s="212" t="s">
        <v>318</v>
      </c>
      <c r="APB68" s="212" t="s">
        <v>318</v>
      </c>
      <c r="APC68" s="212" t="s">
        <v>320</v>
      </c>
      <c r="APD68" s="212" t="s">
        <v>321</v>
      </c>
      <c r="APE68" s="212" t="s">
        <v>321</v>
      </c>
      <c r="APF68" s="212" t="s">
        <v>321</v>
      </c>
      <c r="APG68" s="212" t="s">
        <v>321</v>
      </c>
      <c r="APH68" s="212" t="s">
        <v>321</v>
      </c>
      <c r="API68" s="212" t="s">
        <v>321</v>
      </c>
      <c r="APJ68" s="212" t="s">
        <v>321</v>
      </c>
      <c r="APK68" s="212" t="s">
        <v>322</v>
      </c>
      <c r="APL68" s="212" t="s">
        <v>322</v>
      </c>
      <c r="APM68" s="212" t="s">
        <v>322</v>
      </c>
      <c r="APN68" s="212" t="s">
        <v>323</v>
      </c>
      <c r="APO68" s="212" t="s">
        <v>323</v>
      </c>
      <c r="APP68" s="212" t="s">
        <v>323</v>
      </c>
      <c r="APQ68" s="212" t="s">
        <v>324</v>
      </c>
      <c r="APR68" s="212" t="s">
        <v>325</v>
      </c>
      <c r="APS68" s="212" t="s">
        <v>325</v>
      </c>
      <c r="APT68" s="212" t="s">
        <v>325</v>
      </c>
      <c r="APU68" s="212" t="s">
        <v>326</v>
      </c>
      <c r="APV68" s="212" t="s">
        <v>327</v>
      </c>
      <c r="APW68" s="212" t="s">
        <v>516</v>
      </c>
      <c r="APX68" s="212" t="s">
        <v>516</v>
      </c>
      <c r="APY68" s="212" t="s">
        <v>516</v>
      </c>
      <c r="APZ68" s="212" t="s">
        <v>516</v>
      </c>
      <c r="AQA68" s="212" t="s">
        <v>516</v>
      </c>
      <c r="AQB68" s="212" t="s">
        <v>516</v>
      </c>
      <c r="AQC68" s="212" t="s">
        <v>516</v>
      </c>
      <c r="AQD68" s="212" t="s">
        <v>516</v>
      </c>
      <c r="AQE68" s="212" t="s">
        <v>516</v>
      </c>
      <c r="AQF68" s="212" t="s">
        <v>516</v>
      </c>
      <c r="AQG68" s="212" t="s">
        <v>516</v>
      </c>
      <c r="AQH68" s="212" t="s">
        <v>516</v>
      </c>
      <c r="AQI68" s="212" t="s">
        <v>516</v>
      </c>
      <c r="AQJ68" s="212" t="s">
        <v>516</v>
      </c>
      <c r="AQK68" s="212" t="s">
        <v>516</v>
      </c>
      <c r="AQL68" s="212" t="s">
        <v>300</v>
      </c>
      <c r="AQM68" s="212" t="s">
        <v>300</v>
      </c>
      <c r="AQN68" s="212" t="s">
        <v>300</v>
      </c>
      <c r="AQO68" s="212" t="s">
        <v>300</v>
      </c>
      <c r="AQP68" s="212" t="s">
        <v>300</v>
      </c>
      <c r="AQQ68" s="212" t="s">
        <v>300</v>
      </c>
      <c r="AQR68" s="212" t="s">
        <v>300</v>
      </c>
      <c r="AQS68" s="212" t="s">
        <v>300</v>
      </c>
      <c r="AQT68" s="212" t="s">
        <v>300</v>
      </c>
      <c r="AQU68" s="212" t="s">
        <v>300</v>
      </c>
      <c r="AQV68" s="212" t="s">
        <v>300</v>
      </c>
      <c r="AQW68" s="212" t="s">
        <v>300</v>
      </c>
      <c r="AQX68" s="212" t="s">
        <v>300</v>
      </c>
      <c r="AQY68" s="212" t="s">
        <v>300</v>
      </c>
      <c r="AQZ68" s="212" t="s">
        <v>300</v>
      </c>
      <c r="ARA68" s="212" t="s">
        <v>301</v>
      </c>
      <c r="ARB68" s="212" t="s">
        <v>301</v>
      </c>
      <c r="ARC68" s="212" t="s">
        <v>301</v>
      </c>
      <c r="ARD68" s="212" t="s">
        <v>301</v>
      </c>
      <c r="ARE68" s="212" t="s">
        <v>301</v>
      </c>
      <c r="ARF68" s="212" t="s">
        <v>301</v>
      </c>
      <c r="ARG68" s="212" t="s">
        <v>301</v>
      </c>
      <c r="ARH68" s="212" t="s">
        <v>302</v>
      </c>
      <c r="ARI68" s="212" t="s">
        <v>302</v>
      </c>
      <c r="ARJ68" s="212" t="s">
        <v>302</v>
      </c>
      <c r="ARK68" s="212" t="s">
        <v>302</v>
      </c>
      <c r="ARL68" s="212" t="s">
        <v>302</v>
      </c>
      <c r="ARM68" s="212" t="s">
        <v>302</v>
      </c>
      <c r="ARN68" s="212" t="s">
        <v>302</v>
      </c>
      <c r="ARO68" s="212" t="s">
        <v>302</v>
      </c>
      <c r="ARP68" s="212" t="s">
        <v>302</v>
      </c>
      <c r="ARQ68" s="212" t="s">
        <v>302</v>
      </c>
      <c r="ARR68" s="212" t="s">
        <v>302</v>
      </c>
      <c r="ARS68" s="212" t="s">
        <v>302</v>
      </c>
      <c r="ART68" s="212" t="s">
        <v>302</v>
      </c>
      <c r="ARU68" s="212" t="s">
        <v>302</v>
      </c>
      <c r="ARV68" s="212" t="s">
        <v>302</v>
      </c>
      <c r="ARW68" s="212" t="s">
        <v>303</v>
      </c>
      <c r="ARX68" s="212" t="s">
        <v>303</v>
      </c>
      <c r="ARY68" s="212" t="s">
        <v>303</v>
      </c>
      <c r="ARZ68" s="212" t="s">
        <v>303</v>
      </c>
      <c r="ASA68" s="212" t="s">
        <v>303</v>
      </c>
      <c r="ASB68" s="212" t="s">
        <v>303</v>
      </c>
      <c r="ASC68" s="212" t="s">
        <v>303</v>
      </c>
      <c r="ASD68" s="212" t="s">
        <v>304</v>
      </c>
      <c r="ASE68" s="212" t="s">
        <v>304</v>
      </c>
      <c r="ASF68" s="212" t="s">
        <v>304</v>
      </c>
      <c r="ASG68" s="212" t="s">
        <v>304</v>
      </c>
      <c r="ASH68" s="212" t="s">
        <v>304</v>
      </c>
      <c r="ASI68" s="212" t="s">
        <v>304</v>
      </c>
      <c r="ASJ68" s="212" t="s">
        <v>304</v>
      </c>
      <c r="ASK68" s="212" t="s">
        <v>305</v>
      </c>
      <c r="ASL68" s="212" t="s">
        <v>305</v>
      </c>
      <c r="ASM68" s="212" t="s">
        <v>305</v>
      </c>
      <c r="ASN68" s="212" t="s">
        <v>306</v>
      </c>
      <c r="ASO68" s="212" t="s">
        <v>306</v>
      </c>
      <c r="ASP68" s="212" t="s">
        <v>306</v>
      </c>
      <c r="ASQ68" s="212" t="s">
        <v>306</v>
      </c>
      <c r="ASR68" s="212" t="s">
        <v>306</v>
      </c>
      <c r="ASS68" s="212" t="s">
        <v>306</v>
      </c>
      <c r="AST68" s="212" t="s">
        <v>306</v>
      </c>
      <c r="ASU68" s="212" t="s">
        <v>306</v>
      </c>
      <c r="ASV68" s="212" t="s">
        <v>306</v>
      </c>
      <c r="ASW68" s="212" t="s">
        <v>306</v>
      </c>
      <c r="ASX68" s="212" t="s">
        <v>306</v>
      </c>
      <c r="ASY68" s="212" t="s">
        <v>306</v>
      </c>
      <c r="ASZ68" s="212" t="s">
        <v>306</v>
      </c>
      <c r="ATA68" s="212" t="s">
        <v>306</v>
      </c>
      <c r="ATB68" s="212" t="s">
        <v>306</v>
      </c>
      <c r="ATC68" s="212" t="s">
        <v>307</v>
      </c>
      <c r="ATD68" s="212" t="s">
        <v>307</v>
      </c>
      <c r="ATE68" s="212" t="s">
        <v>307</v>
      </c>
      <c r="ATF68" s="212" t="s">
        <v>307</v>
      </c>
      <c r="ATG68" s="212" t="s">
        <v>307</v>
      </c>
      <c r="ATH68" s="212" t="s">
        <v>307</v>
      </c>
      <c r="ATI68" s="212" t="s">
        <v>307</v>
      </c>
      <c r="ATJ68" s="212" t="s">
        <v>308</v>
      </c>
      <c r="ATK68" s="212">
        <v>123456</v>
      </c>
      <c r="ATL68" s="212" t="s">
        <v>308</v>
      </c>
      <c r="ATM68" s="212" t="s">
        <v>308</v>
      </c>
      <c r="ATN68" s="212" t="s">
        <v>308</v>
      </c>
      <c r="ATO68" s="212" t="s">
        <v>308</v>
      </c>
      <c r="ATP68" s="212" t="s">
        <v>308</v>
      </c>
      <c r="ATQ68" s="212" t="s">
        <v>354</v>
      </c>
      <c r="ATR68" s="212" t="s">
        <v>354</v>
      </c>
      <c r="ATS68" s="212" t="s">
        <v>354</v>
      </c>
      <c r="ATT68" s="212" t="s">
        <v>309</v>
      </c>
      <c r="ATU68" s="212" t="s">
        <v>309</v>
      </c>
      <c r="ATV68" s="212" t="s">
        <v>309</v>
      </c>
      <c r="ATW68" s="212" t="s">
        <v>309</v>
      </c>
      <c r="ATX68" s="212" t="s">
        <v>309</v>
      </c>
      <c r="ATY68" s="212" t="s">
        <v>309</v>
      </c>
      <c r="ATZ68" s="212" t="s">
        <v>309</v>
      </c>
      <c r="AUA68" s="212" t="s">
        <v>310</v>
      </c>
      <c r="AUB68" s="212" t="s">
        <v>310</v>
      </c>
      <c r="AUC68" s="212" t="s">
        <v>310</v>
      </c>
      <c r="AUD68" s="212" t="s">
        <v>311</v>
      </c>
      <c r="AUE68" s="212" t="s">
        <v>311</v>
      </c>
      <c r="AUF68" s="212" t="s">
        <v>311</v>
      </c>
      <c r="AUG68" s="212" t="s">
        <v>312</v>
      </c>
      <c r="AUH68" s="212" t="s">
        <v>313</v>
      </c>
      <c r="AUI68" s="212" t="s">
        <v>313</v>
      </c>
      <c r="AUJ68" s="212" t="s">
        <v>313</v>
      </c>
      <c r="AUK68" s="212" t="s">
        <v>313</v>
      </c>
      <c r="AUL68" s="212" t="s">
        <v>313</v>
      </c>
      <c r="AUM68" s="212" t="s">
        <v>313</v>
      </c>
      <c r="AUN68" s="212" t="s">
        <v>313</v>
      </c>
      <c r="AUO68" s="212" t="s">
        <v>313</v>
      </c>
      <c r="AUP68" s="212" t="s">
        <v>313</v>
      </c>
      <c r="AUQ68" s="212" t="s">
        <v>313</v>
      </c>
      <c r="AUR68" s="212" t="s">
        <v>313</v>
      </c>
      <c r="AUS68" s="212" t="s">
        <v>313</v>
      </c>
      <c r="AUT68" s="212" t="s">
        <v>313</v>
      </c>
      <c r="AUU68" s="212" t="s">
        <v>313</v>
      </c>
      <c r="AUV68" s="212" t="s">
        <v>313</v>
      </c>
      <c r="AUW68" s="212" t="s">
        <v>314</v>
      </c>
      <c r="AUX68" s="212" t="s">
        <v>314</v>
      </c>
      <c r="AUY68" s="212" t="s">
        <v>314</v>
      </c>
      <c r="AUZ68" s="212" t="s">
        <v>314</v>
      </c>
      <c r="AVA68" s="212" t="s">
        <v>314</v>
      </c>
      <c r="AVB68" s="212" t="s">
        <v>314</v>
      </c>
      <c r="AVC68" s="212" t="s">
        <v>314</v>
      </c>
      <c r="AVD68" s="212" t="s">
        <v>315</v>
      </c>
      <c r="AVE68" s="212" t="s">
        <v>315</v>
      </c>
      <c r="AVF68" s="212" t="s">
        <v>315</v>
      </c>
      <c r="AVG68" s="212" t="s">
        <v>315</v>
      </c>
      <c r="AVH68" s="212" t="s">
        <v>315</v>
      </c>
      <c r="AVI68" s="212" t="s">
        <v>315</v>
      </c>
      <c r="AVJ68" s="212" t="s">
        <v>315</v>
      </c>
      <c r="AVK68" s="212" t="s">
        <v>316</v>
      </c>
      <c r="AVL68" s="212" t="s">
        <v>316</v>
      </c>
      <c r="AVM68" s="212" t="s">
        <v>316</v>
      </c>
      <c r="AVN68" s="212" t="s">
        <v>317</v>
      </c>
      <c r="AVO68" s="212" t="s">
        <v>317</v>
      </c>
      <c r="AVP68" s="212" t="s">
        <v>317</v>
      </c>
      <c r="AVQ68" s="212" t="s">
        <v>317</v>
      </c>
      <c r="AVR68" s="212" t="s">
        <v>317</v>
      </c>
      <c r="AVS68" s="212" t="s">
        <v>317</v>
      </c>
      <c r="AVT68" s="212" t="s">
        <v>317</v>
      </c>
      <c r="AVU68" s="212" t="s">
        <v>319</v>
      </c>
      <c r="AVV68" s="212" t="s">
        <v>319</v>
      </c>
      <c r="AVW68" s="212" t="s">
        <v>319</v>
      </c>
      <c r="AVX68" s="212" t="s">
        <v>318</v>
      </c>
      <c r="AVY68" s="212" t="s">
        <v>318</v>
      </c>
      <c r="AVZ68" s="212" t="s">
        <v>318</v>
      </c>
      <c r="AWA68" s="212" t="s">
        <v>320</v>
      </c>
      <c r="AWB68" s="212" t="s">
        <v>321</v>
      </c>
      <c r="AWC68" s="212" t="s">
        <v>321</v>
      </c>
      <c r="AWD68" s="212" t="s">
        <v>321</v>
      </c>
      <c r="AWE68" s="212" t="s">
        <v>321</v>
      </c>
      <c r="AWF68" s="212" t="s">
        <v>321</v>
      </c>
      <c r="AWG68" s="212" t="s">
        <v>321</v>
      </c>
      <c r="AWH68" s="212" t="s">
        <v>321</v>
      </c>
      <c r="AWI68" s="212" t="s">
        <v>322</v>
      </c>
      <c r="AWJ68" s="212" t="s">
        <v>322</v>
      </c>
      <c r="AWK68" s="212" t="s">
        <v>322</v>
      </c>
      <c r="AWL68" s="212" t="s">
        <v>323</v>
      </c>
      <c r="AWM68" s="212" t="s">
        <v>323</v>
      </c>
      <c r="AWN68" s="212" t="s">
        <v>323</v>
      </c>
      <c r="AWO68" s="212" t="s">
        <v>324</v>
      </c>
      <c r="AWP68" s="212" t="s">
        <v>325</v>
      </c>
      <c r="AWQ68" s="212" t="s">
        <v>325</v>
      </c>
      <c r="AWR68" s="212" t="s">
        <v>325</v>
      </c>
      <c r="AWS68" s="212" t="s">
        <v>326</v>
      </c>
      <c r="AWT68" s="212" t="s">
        <v>327</v>
      </c>
      <c r="AWU68" s="212" t="s">
        <v>551</v>
      </c>
      <c r="AWV68" s="212" t="s">
        <v>552</v>
      </c>
      <c r="AWW68" s="212" t="s">
        <v>553</v>
      </c>
      <c r="AWX68" s="212" t="s">
        <v>554</v>
      </c>
      <c r="AWY68" s="212" t="s">
        <v>555</v>
      </c>
      <c r="AWZ68" s="212" t="s">
        <v>556</v>
      </c>
      <c r="AXA68" s="212" t="s">
        <v>557</v>
      </c>
      <c r="AXB68" s="212" t="s">
        <v>551</v>
      </c>
      <c r="AXC68" s="212" t="s">
        <v>551</v>
      </c>
      <c r="AXD68" s="212" t="s">
        <v>558</v>
      </c>
      <c r="AXE68" s="212" t="s">
        <v>552</v>
      </c>
      <c r="AXF68" s="212" t="s">
        <v>552</v>
      </c>
      <c r="AXG68" s="212" t="s">
        <v>559</v>
      </c>
      <c r="AXH68" s="212" t="s">
        <v>553</v>
      </c>
      <c r="AXI68" s="212" t="s">
        <v>553</v>
      </c>
      <c r="AXJ68" s="212" t="s">
        <v>558</v>
      </c>
      <c r="AXK68" s="212" t="s">
        <v>554</v>
      </c>
      <c r="AXL68" s="212" t="s">
        <v>554</v>
      </c>
      <c r="AXM68" s="212" t="s">
        <v>560</v>
      </c>
      <c r="AXN68" s="212" t="s">
        <v>555</v>
      </c>
      <c r="AXO68" s="212" t="s">
        <v>555</v>
      </c>
      <c r="AXP68" s="212" t="s">
        <v>559</v>
      </c>
      <c r="AXQ68" s="212" t="s">
        <v>556</v>
      </c>
      <c r="AXR68" s="212" t="s">
        <v>556</v>
      </c>
      <c r="AXS68" s="212" t="s">
        <v>552</v>
      </c>
      <c r="AXT68" s="212" t="s">
        <v>565</v>
      </c>
      <c r="AXU68" s="212" t="s">
        <v>567</v>
      </c>
      <c r="AXV68" s="212" t="s">
        <v>355</v>
      </c>
      <c r="AXW68" s="212" t="s">
        <v>566</v>
      </c>
      <c r="AXX68" s="212" t="s">
        <v>407</v>
      </c>
      <c r="AXY68" s="212" t="s">
        <v>568</v>
      </c>
      <c r="AXZ68" s="212" t="s">
        <v>552</v>
      </c>
      <c r="AYA68" s="212" t="s">
        <v>552</v>
      </c>
      <c r="AYB68" s="212" t="s">
        <v>569</v>
      </c>
      <c r="AYC68" s="212" t="s">
        <v>565</v>
      </c>
      <c r="AYD68" s="212" t="s">
        <v>565</v>
      </c>
      <c r="AYE68" s="212" t="s">
        <v>570</v>
      </c>
      <c r="AYF68" s="212" t="s">
        <v>566</v>
      </c>
      <c r="AYG68" s="212" t="s">
        <v>566</v>
      </c>
      <c r="AYH68" s="212" t="s">
        <v>571</v>
      </c>
      <c r="AYI68" s="212" t="s">
        <v>407</v>
      </c>
      <c r="AYJ68" s="212" t="s">
        <v>407</v>
      </c>
      <c r="AYK68" s="212" t="s">
        <v>572</v>
      </c>
      <c r="AYL68" s="212" t="s">
        <v>567</v>
      </c>
      <c r="AYM68" s="212" t="s">
        <v>567</v>
      </c>
      <c r="AYN68" s="212" t="s">
        <v>573</v>
      </c>
      <c r="AYO68" s="212" t="s">
        <v>355</v>
      </c>
      <c r="AYP68" s="212" t="s">
        <v>355</v>
      </c>
      <c r="AYQ68" s="503" t="s">
        <v>671</v>
      </c>
      <c r="AYR68" s="212" t="s">
        <v>717</v>
      </c>
      <c r="AYS68" s="212" t="s">
        <v>574</v>
      </c>
      <c r="AYT68" s="212" t="s">
        <v>575</v>
      </c>
      <c r="AYU68" s="212" t="s">
        <v>576</v>
      </c>
      <c r="AYV68" s="212" t="s">
        <v>374</v>
      </c>
      <c r="AYW68" s="503" t="s">
        <v>577</v>
      </c>
      <c r="AYX68" s="503" t="s">
        <v>304</v>
      </c>
      <c r="AYY68" s="212" t="s">
        <v>603</v>
      </c>
      <c r="AYZ68" s="212" t="s">
        <v>717</v>
      </c>
      <c r="AZA68" s="503" t="s">
        <v>671</v>
      </c>
      <c r="AZB68" s="212" t="s">
        <v>717</v>
      </c>
      <c r="AZC68" s="212" t="s">
        <v>822</v>
      </c>
      <c r="AZD68" s="212" t="s">
        <v>574</v>
      </c>
      <c r="AZE68" s="212" t="s">
        <v>575</v>
      </c>
      <c r="AZF68" s="212" t="s">
        <v>578</v>
      </c>
      <c r="AZG68" s="212" t="s">
        <v>574</v>
      </c>
      <c r="AZH68" s="212" t="s">
        <v>575</v>
      </c>
      <c r="AZI68" s="212" t="s">
        <v>579</v>
      </c>
      <c r="AZJ68" s="212" t="s">
        <v>576</v>
      </c>
      <c r="AZK68" s="212" t="s">
        <v>580</v>
      </c>
      <c r="AZL68" s="212" t="s">
        <v>374</v>
      </c>
      <c r="AZM68" s="212" t="s">
        <v>576</v>
      </c>
      <c r="AZN68" s="212" t="s">
        <v>374</v>
      </c>
      <c r="AZO68" s="212" t="s">
        <v>500</v>
      </c>
      <c r="AZP68" s="212" t="s">
        <v>497</v>
      </c>
      <c r="AZQ68" s="212" t="s">
        <v>337</v>
      </c>
      <c r="AZR68" s="212" t="s">
        <v>339</v>
      </c>
      <c r="AZS68" s="212" t="s">
        <v>581</v>
      </c>
      <c r="AZT68" s="212" t="s">
        <v>582</v>
      </c>
      <c r="AZU68" s="212" t="s">
        <v>581</v>
      </c>
      <c r="AZV68" s="212" t="s">
        <v>582</v>
      </c>
      <c r="AZW68" s="212" t="s">
        <v>581</v>
      </c>
      <c r="AZX68" s="212" t="s">
        <v>582</v>
      </c>
      <c r="AZY68" s="212" t="s">
        <v>584</v>
      </c>
      <c r="AZZ68" s="212" t="s">
        <v>585</v>
      </c>
      <c r="BAA68" s="212" t="s">
        <v>497</v>
      </c>
      <c r="BAB68" s="212" t="s">
        <v>500</v>
      </c>
      <c r="BAC68" s="212" t="s">
        <v>511</v>
      </c>
      <c r="BAD68" s="212" t="s">
        <v>500</v>
      </c>
      <c r="BAE68" s="212" t="s">
        <v>505</v>
      </c>
      <c r="BAF68" s="212" t="s">
        <v>497</v>
      </c>
      <c r="BAG68" s="212" t="s">
        <v>583</v>
      </c>
      <c r="BAH68" s="212" t="s">
        <v>337</v>
      </c>
      <c r="BAI68" s="212" t="s">
        <v>505</v>
      </c>
      <c r="BAJ68" s="212" t="s">
        <v>339</v>
      </c>
      <c r="BAK68" s="212" t="s">
        <v>337</v>
      </c>
      <c r="BAL68" s="212" t="s">
        <v>339</v>
      </c>
      <c r="BAM68" s="212" t="s">
        <v>336</v>
      </c>
      <c r="BAN68" s="212" t="s">
        <v>337</v>
      </c>
      <c r="BAO68" s="212" t="s">
        <v>586</v>
      </c>
      <c r="BAP68" s="503" t="s">
        <v>339</v>
      </c>
      <c r="BAQ68" s="212" t="s">
        <v>340</v>
      </c>
      <c r="BAR68" s="212" t="s">
        <v>350</v>
      </c>
      <c r="BAS68" s="212" t="s">
        <v>553</v>
      </c>
      <c r="BAT68" s="212" t="s">
        <v>587</v>
      </c>
      <c r="BAU68" s="212" t="s">
        <v>355</v>
      </c>
      <c r="BAV68" s="212" t="s">
        <v>356</v>
      </c>
      <c r="BAW68" s="212" t="s">
        <v>357</v>
      </c>
      <c r="BAX68" s="212" t="s">
        <v>351</v>
      </c>
      <c r="BAY68" s="212" t="s">
        <v>376</v>
      </c>
      <c r="BAZ68" s="212" t="s">
        <v>378</v>
      </c>
      <c r="BBA68" s="212" t="s">
        <v>377</v>
      </c>
      <c r="BBB68" s="212" t="s">
        <v>373</v>
      </c>
      <c r="BBC68" s="212" t="s">
        <v>588</v>
      </c>
      <c r="BBD68" s="212" t="s">
        <v>589</v>
      </c>
      <c r="BBE68" s="212" t="s">
        <v>590</v>
      </c>
      <c r="BBF68" s="212" t="s">
        <v>591</v>
      </c>
      <c r="BBG68" s="212" t="s">
        <v>592</v>
      </c>
      <c r="BBH68" s="212" t="s">
        <v>634</v>
      </c>
      <c r="BBI68" s="212" t="s">
        <v>593</v>
      </c>
      <c r="BBJ68" s="212" t="s">
        <v>594</v>
      </c>
      <c r="BBK68" s="212" t="s">
        <v>595</v>
      </c>
      <c r="BBL68" s="212" t="s">
        <v>596</v>
      </c>
      <c r="BBM68" s="212" t="s">
        <v>597</v>
      </c>
      <c r="BBN68" s="212" t="s">
        <v>598</v>
      </c>
      <c r="BBO68" s="212" t="s">
        <v>599</v>
      </c>
      <c r="BBP68" s="212" t="s">
        <v>600</v>
      </c>
      <c r="BBQ68" s="212" t="s">
        <v>601</v>
      </c>
      <c r="BBR68" s="212" t="s">
        <v>602</v>
      </c>
      <c r="BBS68" s="212" t="s">
        <v>603</v>
      </c>
      <c r="BBT68" s="212" t="s">
        <v>604</v>
      </c>
      <c r="BBU68" s="212" t="s">
        <v>605</v>
      </c>
      <c r="BBV68" s="212" t="s">
        <v>606</v>
      </c>
      <c r="BBW68" s="212" t="s">
        <v>336</v>
      </c>
      <c r="BBX68" s="212" t="s">
        <v>337</v>
      </c>
      <c r="BBY68" s="212" t="s">
        <v>586</v>
      </c>
      <c r="BBZ68" s="503" t="s">
        <v>339</v>
      </c>
      <c r="BCA68" s="212" t="s">
        <v>340</v>
      </c>
      <c r="BCB68" s="212" t="s">
        <v>350</v>
      </c>
      <c r="BCC68" s="212" t="s">
        <v>607</v>
      </c>
      <c r="BCD68" s="212" t="s">
        <v>336</v>
      </c>
      <c r="BCE68" s="212" t="s">
        <v>393</v>
      </c>
      <c r="BCF68" s="212" t="s">
        <v>337</v>
      </c>
      <c r="BCG68" s="212" t="s">
        <v>608</v>
      </c>
      <c r="BCH68" s="506" t="s">
        <v>586</v>
      </c>
      <c r="BCI68" s="503" t="s">
        <v>609</v>
      </c>
      <c r="BCJ68" s="503" t="s">
        <v>339</v>
      </c>
      <c r="BCK68" s="212" t="s">
        <v>610</v>
      </c>
      <c r="BCL68" s="212" t="s">
        <v>340</v>
      </c>
      <c r="BCM68" s="212" t="s">
        <v>611</v>
      </c>
      <c r="BCN68" s="212" t="s">
        <v>350</v>
      </c>
      <c r="BCO68" s="212" t="s">
        <v>553</v>
      </c>
      <c r="BCP68" s="212" t="s">
        <v>587</v>
      </c>
      <c r="BCQ68" s="212" t="s">
        <v>355</v>
      </c>
      <c r="BCR68" s="212" t="s">
        <v>356</v>
      </c>
      <c r="BCS68" s="212" t="s">
        <v>357</v>
      </c>
      <c r="BCT68" s="212" t="s">
        <v>351</v>
      </c>
      <c r="BCU68" s="212" t="s">
        <v>612</v>
      </c>
      <c r="BCV68" s="212" t="s">
        <v>553</v>
      </c>
      <c r="BCW68" s="212" t="s">
        <v>613</v>
      </c>
      <c r="BCX68" s="212" t="s">
        <v>587</v>
      </c>
      <c r="BCY68" s="212" t="s">
        <v>614</v>
      </c>
      <c r="BCZ68" s="212" t="s">
        <v>355</v>
      </c>
      <c r="BDA68" s="212" t="s">
        <v>615</v>
      </c>
      <c r="BDB68" s="212" t="s">
        <v>356</v>
      </c>
      <c r="BDC68" s="212" t="s">
        <v>616</v>
      </c>
      <c r="BDD68" s="212" t="s">
        <v>357</v>
      </c>
      <c r="BDE68" s="212" t="s">
        <v>617</v>
      </c>
      <c r="BDF68" s="212" t="s">
        <v>351</v>
      </c>
      <c r="BDG68" s="212" t="s">
        <v>376</v>
      </c>
      <c r="BDH68" s="212" t="s">
        <v>378</v>
      </c>
      <c r="BDI68" s="212" t="s">
        <v>377</v>
      </c>
      <c r="BDJ68" s="212" t="s">
        <v>373</v>
      </c>
      <c r="BDK68" s="212" t="s">
        <v>588</v>
      </c>
      <c r="BDL68" s="212" t="s">
        <v>589</v>
      </c>
      <c r="BDM68" s="212" t="s">
        <v>618</v>
      </c>
      <c r="BDN68" s="212" t="s">
        <v>376</v>
      </c>
      <c r="BDO68" s="212" t="s">
        <v>619</v>
      </c>
      <c r="BDP68" s="212" t="s">
        <v>378</v>
      </c>
      <c r="BDQ68" s="212" t="s">
        <v>620</v>
      </c>
      <c r="BDR68" s="212" t="s">
        <v>377</v>
      </c>
      <c r="BDS68" s="212" t="s">
        <v>621</v>
      </c>
      <c r="BDT68" s="212" t="s">
        <v>373</v>
      </c>
      <c r="BDU68" s="212" t="s">
        <v>622</v>
      </c>
      <c r="BDV68" s="212" t="s">
        <v>588</v>
      </c>
      <c r="BDW68" s="212" t="s">
        <v>623</v>
      </c>
      <c r="BDX68" s="212" t="s">
        <v>589</v>
      </c>
      <c r="BDY68" s="212" t="s">
        <v>590</v>
      </c>
      <c r="BDZ68" s="212" t="s">
        <v>591</v>
      </c>
      <c r="BEA68" s="212" t="s">
        <v>624</v>
      </c>
      <c r="BEB68" s="212" t="s">
        <v>590</v>
      </c>
      <c r="BEC68" s="212" t="s">
        <v>625</v>
      </c>
      <c r="BED68" s="212" t="s">
        <v>591</v>
      </c>
      <c r="BEE68" s="212" t="s">
        <v>592</v>
      </c>
      <c r="BEF68" s="212" t="s">
        <v>634</v>
      </c>
      <c r="BEG68" s="212" t="s">
        <v>608</v>
      </c>
      <c r="BEH68" s="212" t="s">
        <v>592</v>
      </c>
      <c r="BEI68" s="212" t="s">
        <v>626</v>
      </c>
      <c r="BEJ68" s="212" t="s">
        <v>634</v>
      </c>
      <c r="BEK68" s="212" t="s">
        <v>593</v>
      </c>
      <c r="BEL68" s="212" t="s">
        <v>594</v>
      </c>
      <c r="BEM68" s="212" t="s">
        <v>608</v>
      </c>
      <c r="BEN68" s="212" t="s">
        <v>593</v>
      </c>
      <c r="BEO68" s="212" t="s">
        <v>620</v>
      </c>
      <c r="BEP68" s="212" t="s">
        <v>594</v>
      </c>
      <c r="BEQ68" s="212" t="s">
        <v>595</v>
      </c>
      <c r="BER68" s="212" t="s">
        <v>596</v>
      </c>
      <c r="BES68" s="212" t="s">
        <v>597</v>
      </c>
      <c r="BET68" s="212" t="s">
        <v>598</v>
      </c>
      <c r="BEU68" s="212" t="s">
        <v>599</v>
      </c>
      <c r="BEV68" s="212" t="s">
        <v>600</v>
      </c>
      <c r="BEW68" s="212" t="s">
        <v>618</v>
      </c>
      <c r="BEX68" s="212" t="s">
        <v>595</v>
      </c>
      <c r="BEY68" s="212" t="s">
        <v>627</v>
      </c>
      <c r="BEZ68" s="212" t="s">
        <v>596</v>
      </c>
      <c r="BFA68" s="212" t="s">
        <v>628</v>
      </c>
      <c r="BFB68" s="212" t="s">
        <v>597</v>
      </c>
      <c r="BFC68" s="212" t="s">
        <v>629</v>
      </c>
      <c r="BFD68" s="212" t="s">
        <v>598</v>
      </c>
      <c r="BFE68" s="212" t="s">
        <v>633</v>
      </c>
      <c r="BFF68" s="212" t="s">
        <v>599</v>
      </c>
      <c r="BFG68" s="212" t="s">
        <v>631</v>
      </c>
      <c r="BFH68" s="212" t="s">
        <v>600</v>
      </c>
      <c r="BFI68" s="212" t="s">
        <v>601</v>
      </c>
      <c r="BFJ68" s="212" t="s">
        <v>602</v>
      </c>
      <c r="BFK68" s="212" t="s">
        <v>632</v>
      </c>
      <c r="BFL68" s="212" t="s">
        <v>601</v>
      </c>
      <c r="BFM68" s="212" t="s">
        <v>629</v>
      </c>
      <c r="BFN68" s="212" t="s">
        <v>602</v>
      </c>
      <c r="BFO68" s="212" t="s">
        <v>603</v>
      </c>
      <c r="BFP68" s="212" t="s">
        <v>604</v>
      </c>
      <c r="BFQ68" s="212" t="s">
        <v>620</v>
      </c>
      <c r="BFR68" s="212" t="s">
        <v>603</v>
      </c>
      <c r="BFS68" s="212" t="s">
        <v>629</v>
      </c>
      <c r="BFT68" s="212" t="s">
        <v>604</v>
      </c>
      <c r="BFU68" s="212" t="s">
        <v>605</v>
      </c>
      <c r="BFV68" s="212" t="s">
        <v>606</v>
      </c>
      <c r="BFW68" s="212" t="s">
        <v>633</v>
      </c>
      <c r="BFX68" s="212" t="s">
        <v>605</v>
      </c>
      <c r="BFY68" s="212" t="s">
        <v>626</v>
      </c>
      <c r="BFZ68" s="212" t="s">
        <v>606</v>
      </c>
      <c r="BGA68" s="212" t="s">
        <v>639</v>
      </c>
      <c r="BGB68" s="212" t="s">
        <v>640</v>
      </c>
      <c r="BGC68" s="212" t="s">
        <v>641</v>
      </c>
      <c r="BGD68" s="212" t="s">
        <v>351</v>
      </c>
      <c r="BGE68" s="212" t="s">
        <v>642</v>
      </c>
      <c r="BGF68" s="212" t="s">
        <v>643</v>
      </c>
      <c r="BGG68" s="212" t="s">
        <v>639</v>
      </c>
      <c r="BGH68" s="212" t="s">
        <v>640</v>
      </c>
      <c r="BGI68" s="212" t="s">
        <v>639</v>
      </c>
      <c r="BGJ68" s="212" t="s">
        <v>644</v>
      </c>
      <c r="BGK68" s="212" t="s">
        <v>640</v>
      </c>
      <c r="BGL68" s="212" t="s">
        <v>645</v>
      </c>
      <c r="BGM68" s="212" t="s">
        <v>641</v>
      </c>
      <c r="BGN68" s="212" t="s">
        <v>351</v>
      </c>
      <c r="BGO68" s="212" t="s">
        <v>641</v>
      </c>
      <c r="BGP68" s="212" t="s">
        <v>646</v>
      </c>
      <c r="BGQ68" s="212" t="s">
        <v>351</v>
      </c>
      <c r="BGR68" s="212" t="s">
        <v>647</v>
      </c>
      <c r="BGS68" s="212" t="s">
        <v>642</v>
      </c>
      <c r="BGT68" s="212" t="s">
        <v>643</v>
      </c>
      <c r="BGU68" s="212" t="s">
        <v>642</v>
      </c>
      <c r="BGV68" s="212" t="s">
        <v>648</v>
      </c>
      <c r="BGW68" s="212" t="s">
        <v>643</v>
      </c>
      <c r="BGX68" s="212" t="s">
        <v>644</v>
      </c>
      <c r="BGY68" s="212" t="s">
        <v>553</v>
      </c>
      <c r="BGZ68" s="212" t="s">
        <v>649</v>
      </c>
      <c r="BHA68" s="212" t="s">
        <v>374</v>
      </c>
      <c r="BHB68" s="212" t="s">
        <v>380</v>
      </c>
      <c r="BHC68" s="212" t="s">
        <v>650</v>
      </c>
      <c r="BHD68" s="212" t="s">
        <v>651</v>
      </c>
      <c r="BHE68" s="212" t="s">
        <v>553</v>
      </c>
      <c r="BHF68" s="212" t="s">
        <v>649</v>
      </c>
      <c r="BHG68" s="212" t="s">
        <v>553</v>
      </c>
      <c r="BHH68" s="212" t="s">
        <v>652</v>
      </c>
      <c r="BHI68" s="212" t="s">
        <v>649</v>
      </c>
      <c r="BHJ68" s="212" t="s">
        <v>653</v>
      </c>
      <c r="BHK68" s="212" t="s">
        <v>374</v>
      </c>
      <c r="BHL68" s="212" t="s">
        <v>380</v>
      </c>
      <c r="BHM68" s="212" t="s">
        <v>374</v>
      </c>
      <c r="BHN68" s="212" t="s">
        <v>654</v>
      </c>
      <c r="BHO68" s="212" t="s">
        <v>380</v>
      </c>
      <c r="BHP68" s="212" t="s">
        <v>658</v>
      </c>
      <c r="BHQ68" s="212" t="s">
        <v>650</v>
      </c>
      <c r="BHR68" s="212" t="s">
        <v>651</v>
      </c>
      <c r="BHS68" s="212" t="s">
        <v>650</v>
      </c>
      <c r="BHT68" s="212" t="s">
        <v>655</v>
      </c>
      <c r="BHU68" s="212" t="s">
        <v>651</v>
      </c>
      <c r="BHV68" s="212" t="s">
        <v>656</v>
      </c>
      <c r="BHW68" s="212" t="s">
        <v>342</v>
      </c>
      <c r="BHX68" s="212" t="s">
        <v>659</v>
      </c>
      <c r="BHY68" s="212" t="s">
        <v>373</v>
      </c>
      <c r="BHZ68" s="212" t="s">
        <v>660</v>
      </c>
      <c r="BIA68" s="212" t="s">
        <v>452</v>
      </c>
      <c r="BIB68" s="212" t="s">
        <v>455</v>
      </c>
      <c r="BIC68" s="212" t="s">
        <v>342</v>
      </c>
      <c r="BID68" s="212" t="s">
        <v>659</v>
      </c>
      <c r="BIE68" s="212" t="s">
        <v>661</v>
      </c>
      <c r="BIF68" s="212" t="s">
        <v>342</v>
      </c>
      <c r="BIG68" s="212" t="s">
        <v>662</v>
      </c>
      <c r="BIH68" s="212" t="s">
        <v>659</v>
      </c>
      <c r="BII68" s="212" t="s">
        <v>373</v>
      </c>
      <c r="BIJ68" s="212" t="s">
        <v>660</v>
      </c>
      <c r="BIK68" s="212" t="s">
        <v>663</v>
      </c>
      <c r="BIL68" s="212" t="s">
        <v>373</v>
      </c>
      <c r="BIM68" s="212" t="s">
        <v>664</v>
      </c>
      <c r="BIN68" s="212" t="s">
        <v>660</v>
      </c>
      <c r="BIO68" s="212" t="s">
        <v>452</v>
      </c>
      <c r="BIP68" s="212" t="s">
        <v>455</v>
      </c>
      <c r="BIQ68" s="212" t="s">
        <v>665</v>
      </c>
      <c r="BIR68" s="212" t="s">
        <v>452</v>
      </c>
      <c r="BIS68" s="212" t="s">
        <v>666</v>
      </c>
      <c r="BIT68" s="212" t="s">
        <v>455</v>
      </c>
      <c r="BIU68" s="212" t="s">
        <v>640</v>
      </c>
      <c r="BIV68" s="212" t="s">
        <v>668</v>
      </c>
      <c r="BIW68" s="212" t="s">
        <v>586</v>
      </c>
      <c r="BIX68" s="212" t="s">
        <v>639</v>
      </c>
      <c r="BIY68" s="212" t="s">
        <v>669</v>
      </c>
      <c r="BIZ68" s="212" t="s">
        <v>670</v>
      </c>
      <c r="BJA68" s="212" t="s">
        <v>351</v>
      </c>
      <c r="BJB68" s="212" t="s">
        <v>671</v>
      </c>
      <c r="BJC68" s="212" t="s">
        <v>672</v>
      </c>
      <c r="BJD68" s="212" t="s">
        <v>673</v>
      </c>
      <c r="BJE68" s="212" t="s">
        <v>674</v>
      </c>
      <c r="BJF68" s="212" t="s">
        <v>675</v>
      </c>
      <c r="BJG68" s="212" t="s">
        <v>676</v>
      </c>
      <c r="BJH68" s="212" t="s">
        <v>677</v>
      </c>
      <c r="BJI68" s="212" t="s">
        <v>678</v>
      </c>
      <c r="BJJ68" s="212" t="s">
        <v>679</v>
      </c>
      <c r="BJK68" s="212" t="s">
        <v>680</v>
      </c>
      <c r="BJL68" s="212" t="s">
        <v>681</v>
      </c>
      <c r="BJM68" s="212" t="s">
        <v>645</v>
      </c>
      <c r="BJN68" s="212" t="s">
        <v>682</v>
      </c>
      <c r="BJO68" s="212" t="s">
        <v>560</v>
      </c>
      <c r="BJP68" s="212" t="s">
        <v>683</v>
      </c>
      <c r="BJQ68" s="212" t="s">
        <v>684</v>
      </c>
      <c r="BJR68" s="212" t="s">
        <v>685</v>
      </c>
      <c r="BJS68" s="212" t="s">
        <v>643</v>
      </c>
      <c r="BJT68" s="212" t="s">
        <v>642</v>
      </c>
      <c r="BJU68" s="212" t="s">
        <v>824</v>
      </c>
      <c r="BJV68" s="212" t="s">
        <v>651</v>
      </c>
      <c r="BJW68" s="212" t="s">
        <v>686</v>
      </c>
      <c r="BJX68" s="212" t="s">
        <v>687</v>
      </c>
      <c r="BJY68" s="212" t="s">
        <v>688</v>
      </c>
      <c r="BJZ68" s="212" t="s">
        <v>644</v>
      </c>
      <c r="BKA68" s="212" t="s">
        <v>689</v>
      </c>
      <c r="BKB68" s="212" t="s">
        <v>648</v>
      </c>
      <c r="BKC68" s="212" t="s">
        <v>656</v>
      </c>
      <c r="BKD68" s="212" t="s">
        <v>690</v>
      </c>
      <c r="BKE68" s="212" t="s">
        <v>640</v>
      </c>
      <c r="BKF68" s="212" t="s">
        <v>668</v>
      </c>
      <c r="BKG68" s="212" t="s">
        <v>586</v>
      </c>
      <c r="BKH68" s="212" t="s">
        <v>639</v>
      </c>
      <c r="BKI68" s="212" t="s">
        <v>669</v>
      </c>
      <c r="BKJ68" s="212" t="s">
        <v>670</v>
      </c>
      <c r="BKK68" s="212" t="s">
        <v>640</v>
      </c>
      <c r="BKL68" s="212" t="s">
        <v>691</v>
      </c>
      <c r="BKM68" s="212" t="s">
        <v>668</v>
      </c>
      <c r="BKN68" s="212" t="s">
        <v>692</v>
      </c>
      <c r="BKO68" s="212" t="s">
        <v>586</v>
      </c>
      <c r="BKP68" s="212" t="s">
        <v>693</v>
      </c>
      <c r="BKQ68" s="212" t="s">
        <v>639</v>
      </c>
      <c r="BKR68" s="212" t="s">
        <v>694</v>
      </c>
      <c r="BKS68" s="212" t="s">
        <v>669</v>
      </c>
      <c r="BKT68" s="212" t="s">
        <v>695</v>
      </c>
      <c r="BKU68" s="212" t="s">
        <v>670</v>
      </c>
      <c r="BKV68" s="212" t="s">
        <v>700</v>
      </c>
      <c r="BKW68" s="212" t="s">
        <v>351</v>
      </c>
      <c r="BKX68" s="212" t="s">
        <v>671</v>
      </c>
      <c r="BKY68" s="212" t="s">
        <v>672</v>
      </c>
      <c r="BKZ68" s="212" t="s">
        <v>673</v>
      </c>
      <c r="BLA68" s="212" t="s">
        <v>674</v>
      </c>
      <c r="BLB68" s="212" t="s">
        <v>675</v>
      </c>
      <c r="BLC68" s="212" t="s">
        <v>351</v>
      </c>
      <c r="BLD68" s="212" t="s">
        <v>691</v>
      </c>
      <c r="BLE68" s="212" t="s">
        <v>671</v>
      </c>
      <c r="BLF68" s="212" t="s">
        <v>696</v>
      </c>
      <c r="BLG68" s="212" t="s">
        <v>672</v>
      </c>
      <c r="BLH68" s="212" t="s">
        <v>693</v>
      </c>
      <c r="BLI68" s="212" t="s">
        <v>673</v>
      </c>
      <c r="BLJ68" s="212" t="s">
        <v>697</v>
      </c>
      <c r="BLK68" s="212" t="s">
        <v>674</v>
      </c>
      <c r="BLL68" s="212" t="s">
        <v>695</v>
      </c>
      <c r="BLM68" s="212" t="s">
        <v>675</v>
      </c>
      <c r="BLN68" s="212" t="s">
        <v>698</v>
      </c>
      <c r="BLO68" s="212" t="s">
        <v>676</v>
      </c>
      <c r="BLP68" s="212" t="s">
        <v>677</v>
      </c>
      <c r="BLQ68" s="212" t="s">
        <v>678</v>
      </c>
      <c r="BLR68" s="212" t="s">
        <v>679</v>
      </c>
      <c r="BLS68" s="212" t="s">
        <v>680</v>
      </c>
      <c r="BLT68" s="212" t="s">
        <v>681</v>
      </c>
      <c r="BLU68" s="212" t="s">
        <v>676</v>
      </c>
      <c r="BLV68" s="212" t="s">
        <v>699</v>
      </c>
      <c r="BLW68" s="212" t="s">
        <v>677</v>
      </c>
      <c r="BLX68" s="212" t="s">
        <v>698</v>
      </c>
      <c r="BLY68" s="212" t="s">
        <v>678</v>
      </c>
      <c r="BLZ68" s="212" t="s">
        <v>700</v>
      </c>
      <c r="BMA68" s="212" t="s">
        <v>679</v>
      </c>
      <c r="BMB68" s="212" t="s">
        <v>696</v>
      </c>
      <c r="BMC68" s="212" t="s">
        <v>680</v>
      </c>
      <c r="BMD68" s="212" t="s">
        <v>692</v>
      </c>
      <c r="BME68" s="212" t="s">
        <v>681</v>
      </c>
      <c r="BMF68" s="212" t="s">
        <v>693</v>
      </c>
      <c r="BMG68" s="212" t="s">
        <v>645</v>
      </c>
      <c r="BMH68" s="212" t="s">
        <v>682</v>
      </c>
      <c r="BMI68" s="212" t="s">
        <v>645</v>
      </c>
      <c r="BMJ68" s="212" t="s">
        <v>695</v>
      </c>
      <c r="BMK68" s="212" t="s">
        <v>682</v>
      </c>
      <c r="BML68" s="212" t="s">
        <v>693</v>
      </c>
      <c r="BMM68" s="212" t="s">
        <v>560</v>
      </c>
      <c r="BMN68" s="212" t="s">
        <v>683</v>
      </c>
      <c r="BMO68" s="212" t="s">
        <v>560</v>
      </c>
      <c r="BMP68" s="212" t="s">
        <v>693</v>
      </c>
      <c r="BMQ68" s="212" t="s">
        <v>683</v>
      </c>
      <c r="BMR68" s="212" t="s">
        <v>700</v>
      </c>
      <c r="BMS68" s="212" t="s">
        <v>684</v>
      </c>
      <c r="BMT68" s="212" t="s">
        <v>685</v>
      </c>
      <c r="BMU68" s="212" t="s">
        <v>684</v>
      </c>
      <c r="BMV68" s="212" t="s">
        <v>698</v>
      </c>
      <c r="BMW68" s="212" t="s">
        <v>685</v>
      </c>
      <c r="BMX68" s="212" t="s">
        <v>693</v>
      </c>
      <c r="BMY68" s="212" t="s">
        <v>643</v>
      </c>
      <c r="BMZ68" s="212" t="s">
        <v>642</v>
      </c>
      <c r="BNA68" s="212" t="s">
        <v>824</v>
      </c>
      <c r="BNB68" s="212" t="s">
        <v>651</v>
      </c>
      <c r="BNC68" s="212" t="s">
        <v>686</v>
      </c>
      <c r="BND68" s="212" t="s">
        <v>687</v>
      </c>
      <c r="BNE68" s="212" t="s">
        <v>643</v>
      </c>
      <c r="BNF68" s="212" t="s">
        <v>694</v>
      </c>
      <c r="BNG68" s="212" t="s">
        <v>642</v>
      </c>
      <c r="BNH68" s="212" t="s">
        <v>697</v>
      </c>
      <c r="BNI68" s="212" t="s">
        <v>824</v>
      </c>
      <c r="BNJ68" s="212" t="s">
        <v>695</v>
      </c>
      <c r="BNK68" s="212" t="s">
        <v>651</v>
      </c>
      <c r="BNL68" s="212" t="s">
        <v>699</v>
      </c>
      <c r="BNM68" s="212" t="s">
        <v>686</v>
      </c>
      <c r="BNN68" s="212" t="s">
        <v>698</v>
      </c>
      <c r="BNO68" s="212" t="s">
        <v>687</v>
      </c>
      <c r="BNP68" s="212" t="s">
        <v>700</v>
      </c>
      <c r="BNQ68" s="212" t="s">
        <v>688</v>
      </c>
      <c r="BNR68" s="212" t="s">
        <v>644</v>
      </c>
      <c r="BNS68" s="212" t="s">
        <v>688</v>
      </c>
      <c r="BNT68" s="212" t="s">
        <v>700</v>
      </c>
      <c r="BNU68" s="212" t="s">
        <v>644</v>
      </c>
      <c r="BNV68" s="212" t="s">
        <v>695</v>
      </c>
      <c r="BNW68" s="212" t="s">
        <v>689</v>
      </c>
      <c r="BNX68" s="212" t="s">
        <v>648</v>
      </c>
      <c r="BNY68" s="212" t="s">
        <v>689</v>
      </c>
      <c r="BNZ68" s="212" t="s">
        <v>698</v>
      </c>
      <c r="BOA68" s="212" t="s">
        <v>648</v>
      </c>
      <c r="BOB68" s="212" t="s">
        <v>695</v>
      </c>
      <c r="BOC68" s="212" t="s">
        <v>656</v>
      </c>
      <c r="BOD68" s="212" t="s">
        <v>690</v>
      </c>
      <c r="BOE68" s="212" t="s">
        <v>656</v>
      </c>
      <c r="BOF68" s="212" t="s">
        <v>698</v>
      </c>
      <c r="BOG68" s="212" t="s">
        <v>690</v>
      </c>
      <c r="BOH68" s="212" t="s">
        <v>700</v>
      </c>
      <c r="BOI68" s="212" t="s">
        <v>701</v>
      </c>
      <c r="BOJ68" s="212" t="s">
        <v>639</v>
      </c>
      <c r="BOK68" s="212" t="s">
        <v>702</v>
      </c>
      <c r="BOL68" s="212" t="s">
        <v>597</v>
      </c>
      <c r="BOM68" s="212" t="s">
        <v>643</v>
      </c>
      <c r="BON68" s="212" t="s">
        <v>703</v>
      </c>
      <c r="BOO68" s="212" t="s">
        <v>701</v>
      </c>
      <c r="BOP68" s="212" t="s">
        <v>639</v>
      </c>
      <c r="BOQ68" s="212" t="s">
        <v>701</v>
      </c>
      <c r="BOR68" s="212" t="s">
        <v>704</v>
      </c>
      <c r="BOS68" s="212" t="s">
        <v>639</v>
      </c>
      <c r="BOT68" s="212" t="s">
        <v>705</v>
      </c>
      <c r="BOU68" s="212" t="s">
        <v>702</v>
      </c>
      <c r="BOV68" s="212" t="s">
        <v>597</v>
      </c>
      <c r="BOW68" s="212" t="s">
        <v>702</v>
      </c>
      <c r="BOX68" s="212" t="s">
        <v>706</v>
      </c>
      <c r="BOY68" s="212" t="s">
        <v>597</v>
      </c>
      <c r="BOZ68" s="212" t="s">
        <v>704</v>
      </c>
      <c r="BPA68" s="212" t="s">
        <v>643</v>
      </c>
      <c r="BPB68" s="212" t="s">
        <v>703</v>
      </c>
      <c r="BPC68" s="212" t="s">
        <v>643</v>
      </c>
      <c r="BPD68" s="212" t="s">
        <v>705</v>
      </c>
      <c r="BPE68" s="212" t="s">
        <v>703</v>
      </c>
      <c r="BPF68" s="212" t="s">
        <v>706</v>
      </c>
      <c r="BPG68" s="212" t="s">
        <v>649</v>
      </c>
      <c r="BPH68" s="212" t="s">
        <v>707</v>
      </c>
      <c r="BPI68" s="212" t="s">
        <v>414</v>
      </c>
      <c r="BPJ68" s="212" t="s">
        <v>408</v>
      </c>
      <c r="BPK68" s="212" t="s">
        <v>459</v>
      </c>
      <c r="BPL68" s="212" t="s">
        <v>453</v>
      </c>
      <c r="BPM68" s="212" t="s">
        <v>649</v>
      </c>
      <c r="BPN68" s="212" t="s">
        <v>707</v>
      </c>
      <c r="BPO68" s="212" t="s">
        <v>649</v>
      </c>
      <c r="BPP68" s="212" t="s">
        <v>708</v>
      </c>
      <c r="BPQ68" s="212" t="s">
        <v>707</v>
      </c>
      <c r="BPR68" s="212" t="s">
        <v>709</v>
      </c>
      <c r="BPS68" s="212" t="s">
        <v>414</v>
      </c>
      <c r="BPT68" s="212" t="s">
        <v>408</v>
      </c>
      <c r="BPU68" s="212" t="s">
        <v>414</v>
      </c>
      <c r="BPV68" s="212" t="s">
        <v>710</v>
      </c>
      <c r="BPW68" s="212" t="s">
        <v>408</v>
      </c>
      <c r="BPX68" s="212" t="s">
        <v>711</v>
      </c>
      <c r="BPY68" s="212" t="s">
        <v>459</v>
      </c>
      <c r="BPZ68" s="212" t="s">
        <v>453</v>
      </c>
      <c r="BQA68" s="212" t="s">
        <v>459</v>
      </c>
      <c r="BQB68" s="212" t="s">
        <v>712</v>
      </c>
      <c r="BQC68" s="212" t="s">
        <v>453</v>
      </c>
      <c r="BQD68" s="212" t="s">
        <v>713</v>
      </c>
      <c r="BQE68" s="212" t="s">
        <v>640</v>
      </c>
      <c r="BQF68" s="212" t="s">
        <v>701</v>
      </c>
      <c r="BQG68" s="212" t="s">
        <v>715</v>
      </c>
      <c r="BQH68" s="212" t="s">
        <v>639</v>
      </c>
      <c r="BQI68" s="212" t="s">
        <v>669</v>
      </c>
      <c r="BQJ68" s="212" t="s">
        <v>716</v>
      </c>
      <c r="BQK68" s="212" t="s">
        <v>351</v>
      </c>
      <c r="BQL68" s="212" t="s">
        <v>673</v>
      </c>
      <c r="BQM68" s="212" t="s">
        <v>674</v>
      </c>
      <c r="BQN68" s="212" t="s">
        <v>717</v>
      </c>
      <c r="BQO68" s="212" t="s">
        <v>718</v>
      </c>
      <c r="BQP68" s="212" t="s">
        <v>719</v>
      </c>
      <c r="BQQ68" s="212" t="s">
        <v>720</v>
      </c>
      <c r="BQR68" s="212" t="s">
        <v>721</v>
      </c>
      <c r="BQS68" s="212" t="s">
        <v>722</v>
      </c>
      <c r="BQT68" s="212" t="s">
        <v>596</v>
      </c>
      <c r="BQU68" s="212" t="s">
        <v>723</v>
      </c>
      <c r="BQV68" s="212" t="s">
        <v>741</v>
      </c>
      <c r="BQW68" s="212" t="s">
        <v>724</v>
      </c>
      <c r="BQX68" s="212" t="s">
        <v>645</v>
      </c>
      <c r="BQY68" s="212" t="s">
        <v>704</v>
      </c>
      <c r="BQZ68" s="212" t="s">
        <v>725</v>
      </c>
      <c r="BRA68" s="212" t="s">
        <v>726</v>
      </c>
      <c r="BRB68" s="212" t="s">
        <v>604</v>
      </c>
      <c r="BRC68" s="212" t="s">
        <v>703</v>
      </c>
      <c r="BRD68" s="212" t="s">
        <v>642</v>
      </c>
      <c r="BRE68" s="212" t="s">
        <v>643</v>
      </c>
      <c r="BRF68" s="212" t="s">
        <v>727</v>
      </c>
      <c r="BRG68" s="212" t="s">
        <v>728</v>
      </c>
      <c r="BRH68" s="212" t="s">
        <v>648</v>
      </c>
      <c r="BRI68" s="212" t="s">
        <v>644</v>
      </c>
      <c r="BRJ68" s="212" t="s">
        <v>705</v>
      </c>
      <c r="BRK68" s="212" t="s">
        <v>729</v>
      </c>
      <c r="BRL68" s="212" t="s">
        <v>648</v>
      </c>
      <c r="BRM68" s="212" t="s">
        <v>712</v>
      </c>
      <c r="BRN68" s="212" t="s">
        <v>706</v>
      </c>
      <c r="BRO68" s="212" t="s">
        <v>640</v>
      </c>
      <c r="BRP68" s="212" t="s">
        <v>701</v>
      </c>
      <c r="BRQ68" s="212" t="s">
        <v>715</v>
      </c>
      <c r="BRR68" s="212" t="s">
        <v>639</v>
      </c>
      <c r="BRS68" s="212" t="s">
        <v>669</v>
      </c>
      <c r="BRT68" s="212" t="s">
        <v>716</v>
      </c>
      <c r="BRU68" s="212" t="s">
        <v>640</v>
      </c>
      <c r="BRV68" s="212" t="s">
        <v>735</v>
      </c>
      <c r="BRW68" s="212" t="s">
        <v>701</v>
      </c>
      <c r="BRX68" s="212" t="s">
        <v>731</v>
      </c>
      <c r="BRY68" s="212" t="s">
        <v>715</v>
      </c>
      <c r="BRZ68" s="212" t="s">
        <v>730</v>
      </c>
      <c r="BSA68" s="212" t="s">
        <v>639</v>
      </c>
      <c r="BSB68" s="212" t="s">
        <v>732</v>
      </c>
      <c r="BSC68" s="212" t="s">
        <v>669</v>
      </c>
      <c r="BSD68" s="212" t="s">
        <v>733</v>
      </c>
      <c r="BSE68" s="212" t="s">
        <v>716</v>
      </c>
      <c r="BSF68" s="212" t="s">
        <v>734</v>
      </c>
      <c r="BSG68" s="212" t="s">
        <v>351</v>
      </c>
      <c r="BSH68" s="212" t="s">
        <v>673</v>
      </c>
      <c r="BSI68" s="212" t="s">
        <v>674</v>
      </c>
      <c r="BSJ68" s="212" t="s">
        <v>717</v>
      </c>
      <c r="BSK68" s="212" t="s">
        <v>718</v>
      </c>
      <c r="BSL68" s="212" t="s">
        <v>719</v>
      </c>
      <c r="BSM68" s="212" t="s">
        <v>351</v>
      </c>
      <c r="BSN68" s="212" t="s">
        <v>735</v>
      </c>
      <c r="BSO68" s="212" t="s">
        <v>673</v>
      </c>
      <c r="BSP68" s="212" t="s">
        <v>736</v>
      </c>
      <c r="BSQ68" s="212" t="s">
        <v>674</v>
      </c>
      <c r="BSR68" s="212" t="s">
        <v>733</v>
      </c>
      <c r="BSS68" s="212" t="s">
        <v>717</v>
      </c>
      <c r="BST68" s="212" t="s">
        <v>739</v>
      </c>
      <c r="BSU68" s="212" t="s">
        <v>718</v>
      </c>
      <c r="BSV68" s="212" t="s">
        <v>726</v>
      </c>
      <c r="BSW68" s="212" t="s">
        <v>719</v>
      </c>
      <c r="BSX68" s="212" t="s">
        <v>738</v>
      </c>
      <c r="BSY68" s="212" t="s">
        <v>720</v>
      </c>
      <c r="BSZ68" s="212" t="s">
        <v>721</v>
      </c>
      <c r="BTA68" s="212" t="s">
        <v>722</v>
      </c>
      <c r="BTB68" s="212" t="s">
        <v>596</v>
      </c>
      <c r="BTC68" s="212" t="s">
        <v>723</v>
      </c>
      <c r="BTD68" s="212" t="s">
        <v>741</v>
      </c>
      <c r="BTE68" s="212" t="s">
        <v>720</v>
      </c>
      <c r="BTF68" s="212" t="s">
        <v>740</v>
      </c>
      <c r="BTG68" s="212" t="s">
        <v>721</v>
      </c>
      <c r="BTH68" s="212" t="s">
        <v>731</v>
      </c>
      <c r="BTI68" s="212" t="s">
        <v>722</v>
      </c>
      <c r="BTJ68" s="212" t="s">
        <v>734</v>
      </c>
      <c r="BTK68" s="212" t="s">
        <v>596</v>
      </c>
      <c r="BTL68" s="212" t="s">
        <v>739</v>
      </c>
      <c r="BTM68" s="212" t="s">
        <v>723</v>
      </c>
      <c r="BTN68" s="212" t="s">
        <v>738</v>
      </c>
      <c r="BTO68" s="212" t="s">
        <v>725</v>
      </c>
      <c r="BTP68" s="212" t="s">
        <v>739</v>
      </c>
      <c r="BTQ68" s="212" t="s">
        <v>724</v>
      </c>
      <c r="BTR68" s="212" t="s">
        <v>645</v>
      </c>
      <c r="BTS68" s="212" t="s">
        <v>724</v>
      </c>
      <c r="BTT68" s="212" t="s">
        <v>730</v>
      </c>
      <c r="BTU68" s="212" t="s">
        <v>645</v>
      </c>
      <c r="BTV68" s="212" t="s">
        <v>733</v>
      </c>
      <c r="BTW68" s="212" t="s">
        <v>704</v>
      </c>
      <c r="BTX68" s="212" t="s">
        <v>725</v>
      </c>
      <c r="BTY68" s="212" t="s">
        <v>704</v>
      </c>
      <c r="BTZ68" s="212" t="s">
        <v>734</v>
      </c>
      <c r="BUA68" s="212" t="s">
        <v>725</v>
      </c>
      <c r="BUB68" s="212" t="s">
        <v>730</v>
      </c>
      <c r="BUC68" s="212" t="s">
        <v>726</v>
      </c>
      <c r="BUD68" s="212" t="s">
        <v>604</v>
      </c>
      <c r="BUE68" s="212" t="s">
        <v>726</v>
      </c>
      <c r="BUF68" s="212" t="s">
        <v>738</v>
      </c>
      <c r="BUG68" s="212" t="s">
        <v>604</v>
      </c>
      <c r="BUH68" s="212" t="s">
        <v>730</v>
      </c>
      <c r="BUI68" s="212" t="s">
        <v>703</v>
      </c>
      <c r="BUJ68" s="212" t="s">
        <v>642</v>
      </c>
      <c r="BUK68" s="212" t="s">
        <v>643</v>
      </c>
      <c r="BUL68" s="212" t="s">
        <v>727</v>
      </c>
      <c r="BUM68" s="212" t="s">
        <v>728</v>
      </c>
      <c r="BUN68" s="212" t="s">
        <v>824</v>
      </c>
      <c r="BUO68" s="212" t="s">
        <v>703</v>
      </c>
      <c r="BUP68" s="212" t="s">
        <v>740</v>
      </c>
      <c r="BUQ68" s="212" t="s">
        <v>642</v>
      </c>
      <c r="BUR68" s="212" t="s">
        <v>736</v>
      </c>
      <c r="BUS68" s="212" t="s">
        <v>643</v>
      </c>
      <c r="BUT68" s="212" t="s">
        <v>732</v>
      </c>
      <c r="BUU68" s="212" t="s">
        <v>727</v>
      </c>
      <c r="BUV68" s="212" t="s">
        <v>738</v>
      </c>
      <c r="BUW68" s="212" t="s">
        <v>728</v>
      </c>
      <c r="BUX68" s="212" t="s">
        <v>734</v>
      </c>
      <c r="BUY68" s="212" t="s">
        <v>825</v>
      </c>
      <c r="BUZ68" s="212" t="s">
        <v>733</v>
      </c>
      <c r="BVA68" s="212" t="s">
        <v>644</v>
      </c>
      <c r="BVB68" s="212" t="s">
        <v>705</v>
      </c>
      <c r="BVC68" s="212" t="s">
        <v>644</v>
      </c>
      <c r="BVD68" s="212" t="s">
        <v>733</v>
      </c>
      <c r="BVE68" s="212" t="s">
        <v>705</v>
      </c>
      <c r="BVF68" s="212" t="s">
        <v>734</v>
      </c>
      <c r="BVG68" s="212" t="s">
        <v>729</v>
      </c>
      <c r="BVH68" s="212" t="s">
        <v>648</v>
      </c>
      <c r="BVI68" s="212" t="s">
        <v>729</v>
      </c>
      <c r="BVJ68" s="212" t="s">
        <v>738</v>
      </c>
      <c r="BVK68" s="212" t="s">
        <v>648</v>
      </c>
      <c r="BVL68" s="212" t="s">
        <v>733</v>
      </c>
      <c r="BVM68" s="212" t="s">
        <v>712</v>
      </c>
      <c r="BVN68" s="212" t="s">
        <v>706</v>
      </c>
      <c r="BVO68" s="212" t="s">
        <v>712</v>
      </c>
      <c r="BVP68" s="212" t="s">
        <v>738</v>
      </c>
      <c r="BVQ68" s="212" t="s">
        <v>706</v>
      </c>
      <c r="BVR68" s="212" t="s">
        <v>734</v>
      </c>
      <c r="BVS68" s="212" t="s">
        <v>376</v>
      </c>
      <c r="BVT68" s="212" t="s">
        <v>380</v>
      </c>
      <c r="BVU68" s="212" t="s">
        <v>410</v>
      </c>
      <c r="BVV68" s="212" t="s">
        <v>742</v>
      </c>
      <c r="BVW68" s="212" t="s">
        <v>455</v>
      </c>
      <c r="BVX68" s="212" t="s">
        <v>459</v>
      </c>
      <c r="BVY68" s="212" t="s">
        <v>376</v>
      </c>
      <c r="BVZ68" s="212" t="s">
        <v>380</v>
      </c>
      <c r="BWA68" s="212" t="s">
        <v>376</v>
      </c>
      <c r="BWB68" s="212" t="s">
        <v>743</v>
      </c>
      <c r="BWC68" s="212" t="s">
        <v>380</v>
      </c>
      <c r="BWD68" s="212" t="s">
        <v>744</v>
      </c>
      <c r="BWE68" s="212" t="s">
        <v>410</v>
      </c>
      <c r="BWF68" s="212" t="s">
        <v>742</v>
      </c>
      <c r="BWG68" s="212" t="s">
        <v>410</v>
      </c>
      <c r="BWH68" s="212" t="s">
        <v>745</v>
      </c>
      <c r="BWI68" s="212" t="s">
        <v>742</v>
      </c>
      <c r="BWJ68" s="212" t="s">
        <v>746</v>
      </c>
      <c r="BWK68" s="212" t="s">
        <v>455</v>
      </c>
      <c r="BWL68" s="212" t="s">
        <v>459</v>
      </c>
      <c r="BWM68" s="212" t="s">
        <v>455</v>
      </c>
      <c r="BWN68" s="212" t="s">
        <v>488</v>
      </c>
      <c r="BWO68" s="212" t="s">
        <v>459</v>
      </c>
      <c r="BWP68" s="212" t="s">
        <v>747</v>
      </c>
      <c r="BWQ68" s="212" t="s">
        <v>639</v>
      </c>
      <c r="BWR68" s="212" t="s">
        <v>670</v>
      </c>
      <c r="BWS68" s="212" t="s">
        <v>668</v>
      </c>
      <c r="BWT68" s="212" t="s">
        <v>716</v>
      </c>
      <c r="BWU68" s="212" t="s">
        <v>701</v>
      </c>
      <c r="BWV68" s="212" t="s">
        <v>748</v>
      </c>
      <c r="BWW68" s="212" t="s">
        <v>680</v>
      </c>
      <c r="BWX68" s="212" t="s">
        <v>676</v>
      </c>
      <c r="BWY68" s="212" t="s">
        <v>678</v>
      </c>
      <c r="BWZ68" s="212" t="s">
        <v>749</v>
      </c>
      <c r="BXA68" s="212" t="s">
        <v>750</v>
      </c>
      <c r="BXB68" s="212" t="s">
        <v>751</v>
      </c>
      <c r="BXC68" s="212" t="s">
        <v>307</v>
      </c>
      <c r="BXD68" s="212" t="s">
        <v>311</v>
      </c>
      <c r="BXE68" s="212" t="s">
        <v>309</v>
      </c>
      <c r="BXF68" s="212" t="s">
        <v>322</v>
      </c>
      <c r="BXG68" s="212" t="s">
        <v>770</v>
      </c>
      <c r="BXH68" s="212" t="s">
        <v>321</v>
      </c>
      <c r="BXI68" s="212" t="s">
        <v>683</v>
      </c>
      <c r="BXJ68" s="212" t="s">
        <v>752</v>
      </c>
      <c r="BXK68" s="212" t="s">
        <v>601</v>
      </c>
      <c r="BXL68" s="212" t="s">
        <v>704</v>
      </c>
      <c r="BXM68" s="212" t="s">
        <v>753</v>
      </c>
      <c r="BXN68" s="212" t="s">
        <v>754</v>
      </c>
      <c r="BXO68" s="212" t="s">
        <v>643</v>
      </c>
      <c r="BXP68" s="212" t="s">
        <v>651</v>
      </c>
      <c r="BXQ68" s="212" t="s">
        <v>755</v>
      </c>
      <c r="BXR68" s="212" t="s">
        <v>703</v>
      </c>
      <c r="BXS68" s="212" t="s">
        <v>728</v>
      </c>
      <c r="BXT68" s="212" t="s">
        <v>771</v>
      </c>
      <c r="BXU68" s="212" t="s">
        <v>688</v>
      </c>
      <c r="BXV68" s="212" t="s">
        <v>705</v>
      </c>
      <c r="BXW68" s="212" t="s">
        <v>690</v>
      </c>
      <c r="BXX68" s="212" t="s">
        <v>756</v>
      </c>
      <c r="BXY68" s="212" t="s">
        <v>757</v>
      </c>
      <c r="BXZ68" s="212" t="s">
        <v>706</v>
      </c>
      <c r="BYA68" s="212" t="s">
        <v>639</v>
      </c>
      <c r="BYB68" s="212" t="s">
        <v>670</v>
      </c>
      <c r="BYC68" s="212" t="s">
        <v>668</v>
      </c>
      <c r="BYD68" s="212" t="s">
        <v>716</v>
      </c>
      <c r="BYE68" s="212" t="s">
        <v>701</v>
      </c>
      <c r="BYF68" s="212" t="s">
        <v>748</v>
      </c>
      <c r="BYG68" s="212" t="s">
        <v>639</v>
      </c>
      <c r="BYH68" s="212" t="s">
        <v>758</v>
      </c>
      <c r="BYI68" s="212" t="s">
        <v>670</v>
      </c>
      <c r="BYJ68" s="212" t="s">
        <v>759</v>
      </c>
      <c r="BYK68" s="212" t="s">
        <v>668</v>
      </c>
      <c r="BYL68" s="212" t="s">
        <v>760</v>
      </c>
      <c r="BYM68" s="212" t="s">
        <v>716</v>
      </c>
      <c r="BYN68" s="212" t="s">
        <v>761</v>
      </c>
      <c r="BYO68" s="212" t="s">
        <v>701</v>
      </c>
      <c r="BYP68" s="212" t="s">
        <v>762</v>
      </c>
      <c r="BYQ68" s="212" t="s">
        <v>748</v>
      </c>
      <c r="BYR68" s="212" t="s">
        <v>763</v>
      </c>
      <c r="BYS68" s="212" t="s">
        <v>680</v>
      </c>
      <c r="BYT68" s="212" t="s">
        <v>676</v>
      </c>
      <c r="BYU68" s="212" t="s">
        <v>678</v>
      </c>
      <c r="BYV68" s="212" t="s">
        <v>749</v>
      </c>
      <c r="BYW68" s="212" t="s">
        <v>750</v>
      </c>
      <c r="BYX68" s="212" t="s">
        <v>751</v>
      </c>
      <c r="BYY68" s="212" t="s">
        <v>680</v>
      </c>
      <c r="BYZ68" s="212" t="s">
        <v>764</v>
      </c>
      <c r="BZA68" s="212" t="s">
        <v>676</v>
      </c>
      <c r="BZB68" s="212" t="s">
        <v>765</v>
      </c>
      <c r="BZC68" s="212" t="s">
        <v>678</v>
      </c>
      <c r="BZD68" s="212" t="s">
        <v>759</v>
      </c>
      <c r="BZE68" s="212" t="s">
        <v>749</v>
      </c>
      <c r="BZF68" s="212" t="s">
        <v>766</v>
      </c>
      <c r="BZG68" s="212" t="s">
        <v>750</v>
      </c>
      <c r="BZH68" s="212" t="s">
        <v>763</v>
      </c>
      <c r="BZI68" s="212" t="s">
        <v>751</v>
      </c>
      <c r="BZJ68" s="212" t="s">
        <v>767</v>
      </c>
      <c r="BZK68" s="212" t="s">
        <v>307</v>
      </c>
      <c r="BZL68" s="212" t="s">
        <v>309</v>
      </c>
      <c r="BZM68" s="212" t="s">
        <v>311</v>
      </c>
      <c r="BZN68" s="212" t="s">
        <v>322</v>
      </c>
      <c r="BZO68" s="212" t="s">
        <v>770</v>
      </c>
      <c r="BZP68" s="212" t="s">
        <v>321</v>
      </c>
      <c r="BZQ68" s="212" t="s">
        <v>307</v>
      </c>
      <c r="BZR68" s="212" t="s">
        <v>762</v>
      </c>
      <c r="BZS68" s="212" t="s">
        <v>309</v>
      </c>
      <c r="BZT68" s="212" t="s">
        <v>766</v>
      </c>
      <c r="BZU68" s="212" t="s">
        <v>311</v>
      </c>
      <c r="BZV68" s="212" t="s">
        <v>763</v>
      </c>
      <c r="BZW68" s="212" t="s">
        <v>322</v>
      </c>
      <c r="BZX68" s="212" t="s">
        <v>761</v>
      </c>
      <c r="BZY68" s="212" t="s">
        <v>770</v>
      </c>
      <c r="BZZ68" s="212" t="s">
        <v>767</v>
      </c>
      <c r="CAA68" s="212" t="s">
        <v>321</v>
      </c>
      <c r="CAB68" s="212" t="s">
        <v>768</v>
      </c>
      <c r="CAC68" s="212" t="s">
        <v>683</v>
      </c>
      <c r="CAD68" s="212" t="s">
        <v>752</v>
      </c>
      <c r="CAE68" s="212" t="s">
        <v>683</v>
      </c>
      <c r="CAF68" s="212" t="s">
        <v>759</v>
      </c>
      <c r="CAG68" s="212" t="s">
        <v>752</v>
      </c>
      <c r="CAH68" s="212" t="s">
        <v>763</v>
      </c>
      <c r="CAI68" s="212" t="s">
        <v>601</v>
      </c>
      <c r="CAJ68" s="212" t="s">
        <v>704</v>
      </c>
      <c r="CAK68" s="212" t="s">
        <v>601</v>
      </c>
      <c r="CAL68" s="212" t="s">
        <v>763</v>
      </c>
      <c r="CAM68" s="212" t="s">
        <v>704</v>
      </c>
      <c r="CAN68" s="212" t="s">
        <v>761</v>
      </c>
      <c r="CAO68" s="212" t="s">
        <v>753</v>
      </c>
      <c r="CAP68" s="212" t="s">
        <v>754</v>
      </c>
      <c r="CAQ68" s="212" t="s">
        <v>753</v>
      </c>
      <c r="CAR68" s="212" t="s">
        <v>763</v>
      </c>
      <c r="CAS68" s="212" t="s">
        <v>754</v>
      </c>
      <c r="CAT68" s="212" t="s">
        <v>767</v>
      </c>
      <c r="CAU68" s="212" t="s">
        <v>643</v>
      </c>
      <c r="CAV68" s="212" t="s">
        <v>651</v>
      </c>
      <c r="CAW68" s="212" t="s">
        <v>755</v>
      </c>
      <c r="CAX68" s="212" t="s">
        <v>703</v>
      </c>
      <c r="CAY68" s="212" t="s">
        <v>728</v>
      </c>
      <c r="CAZ68" s="507" t="s">
        <v>771</v>
      </c>
      <c r="CBA68" s="212" t="s">
        <v>643</v>
      </c>
      <c r="CBB68" s="212" t="s">
        <v>758</v>
      </c>
      <c r="CBC68" s="212" t="s">
        <v>651</v>
      </c>
      <c r="CBD68" s="212" t="s">
        <v>765</v>
      </c>
      <c r="CBE68" s="212" t="s">
        <v>755</v>
      </c>
      <c r="CBF68" s="212" t="s">
        <v>759</v>
      </c>
      <c r="CBG68" s="212" t="s">
        <v>703</v>
      </c>
      <c r="CBH68" s="212" t="s">
        <v>769</v>
      </c>
      <c r="CBI68" s="212" t="s">
        <v>728</v>
      </c>
      <c r="CBJ68" s="212" t="s">
        <v>761</v>
      </c>
      <c r="CBK68" s="507" t="s">
        <v>771</v>
      </c>
      <c r="CBL68" s="212" t="s">
        <v>767</v>
      </c>
      <c r="CBM68" s="212" t="s">
        <v>688</v>
      </c>
      <c r="CBN68" s="212" t="s">
        <v>705</v>
      </c>
      <c r="CBO68" s="212" t="s">
        <v>688</v>
      </c>
      <c r="CBP68" s="212" t="s">
        <v>759</v>
      </c>
      <c r="CBQ68" s="212" t="s">
        <v>705</v>
      </c>
      <c r="CBR68" s="212" t="s">
        <v>761</v>
      </c>
      <c r="CBS68" s="212" t="s">
        <v>690</v>
      </c>
      <c r="CBT68" s="212" t="s">
        <v>756</v>
      </c>
      <c r="CBU68" s="212" t="s">
        <v>690</v>
      </c>
      <c r="CBV68" s="212" t="s">
        <v>759</v>
      </c>
      <c r="CBW68" s="212" t="s">
        <v>756</v>
      </c>
      <c r="CBX68" s="212" t="s">
        <v>767</v>
      </c>
      <c r="CBY68" s="212" t="s">
        <v>757</v>
      </c>
      <c r="CBZ68" s="212" t="s">
        <v>706</v>
      </c>
      <c r="CCA68" s="212" t="s">
        <v>757</v>
      </c>
      <c r="CCB68" s="212" t="s">
        <v>767</v>
      </c>
      <c r="CCC68" s="212" t="s">
        <v>706</v>
      </c>
      <c r="CCD68" s="212" t="s">
        <v>761</v>
      </c>
      <c r="CCE68" s="212" t="s">
        <v>553</v>
      </c>
      <c r="CCF68" s="212" t="s">
        <v>772</v>
      </c>
      <c r="CCG68" s="212" t="s">
        <v>649</v>
      </c>
      <c r="CCH68" s="212" t="s">
        <v>357</v>
      </c>
      <c r="CCI68" s="212" t="s">
        <v>790</v>
      </c>
      <c r="CCJ68" s="212" t="s">
        <v>773</v>
      </c>
      <c r="CCK68" s="212" t="s">
        <v>676</v>
      </c>
      <c r="CCL68" s="212" t="s">
        <v>774</v>
      </c>
      <c r="CCM68" s="212" t="s">
        <v>576</v>
      </c>
      <c r="CCN68" s="212" t="s">
        <v>775</v>
      </c>
      <c r="CCO68" s="212" t="s">
        <v>776</v>
      </c>
      <c r="CCP68" s="212" t="s">
        <v>556</v>
      </c>
      <c r="CCQ68" s="212" t="s">
        <v>566</v>
      </c>
      <c r="CCR68" s="212" t="s">
        <v>777</v>
      </c>
      <c r="CCS68" s="212" t="s">
        <v>410</v>
      </c>
      <c r="CCT68" s="212" t="s">
        <v>702</v>
      </c>
      <c r="CCU68" s="212" t="s">
        <v>416</v>
      </c>
      <c r="CCV68" s="212" t="s">
        <v>778</v>
      </c>
      <c r="CCW68" s="212" t="s">
        <v>652</v>
      </c>
      <c r="CCX68" s="212" t="s">
        <v>779</v>
      </c>
      <c r="CCY68" s="212" t="s">
        <v>780</v>
      </c>
      <c r="CCZ68" s="212" t="s">
        <v>781</v>
      </c>
      <c r="CDA68" s="212" t="s">
        <v>782</v>
      </c>
      <c r="CDB68" s="212" t="s">
        <v>783</v>
      </c>
      <c r="CDC68" s="212" t="s">
        <v>703</v>
      </c>
      <c r="CDD68" s="212" t="s">
        <v>784</v>
      </c>
      <c r="CDE68" s="212" t="s">
        <v>785</v>
      </c>
      <c r="CDF68" s="212" t="s">
        <v>786</v>
      </c>
      <c r="CDG68" s="212" t="s">
        <v>787</v>
      </c>
      <c r="CDH68" s="212" t="s">
        <v>650</v>
      </c>
      <c r="CDI68" s="212" t="s">
        <v>788</v>
      </c>
      <c r="CDJ68" s="212" t="s">
        <v>689</v>
      </c>
      <c r="CDK68" s="212" t="s">
        <v>658</v>
      </c>
      <c r="CDL68" s="212" t="s">
        <v>789</v>
      </c>
      <c r="CDM68" s="212" t="s">
        <v>757</v>
      </c>
      <c r="CDN68" s="212" t="s">
        <v>712</v>
      </c>
      <c r="CDO68" s="212" t="s">
        <v>553</v>
      </c>
      <c r="CDP68" s="212" t="s">
        <v>772</v>
      </c>
      <c r="CDQ68" s="212" t="s">
        <v>649</v>
      </c>
      <c r="CDR68" s="212" t="s">
        <v>357</v>
      </c>
      <c r="CDS68" s="212" t="s">
        <v>362</v>
      </c>
      <c r="CDT68" s="212" t="s">
        <v>773</v>
      </c>
      <c r="CDU68" s="212" t="s">
        <v>553</v>
      </c>
      <c r="CDV68" s="212" t="s">
        <v>791</v>
      </c>
      <c r="CDW68" s="212" t="s">
        <v>772</v>
      </c>
      <c r="CDX68" s="212" t="s">
        <v>792</v>
      </c>
      <c r="CDY68" s="212" t="s">
        <v>649</v>
      </c>
      <c r="CDZ68" s="212" t="s">
        <v>793</v>
      </c>
      <c r="CEA68" s="212" t="s">
        <v>357</v>
      </c>
      <c r="CEB68" s="212" t="s">
        <v>794</v>
      </c>
      <c r="CEC68" s="212" t="s">
        <v>362</v>
      </c>
      <c r="CED68" s="212" t="s">
        <v>792</v>
      </c>
      <c r="CEE68" s="212" t="s">
        <v>773</v>
      </c>
      <c r="CEF68" s="212" t="s">
        <v>795</v>
      </c>
      <c r="CEG68" s="212" t="s">
        <v>676</v>
      </c>
      <c r="CEH68" s="212" t="s">
        <v>774</v>
      </c>
      <c r="CEI68" s="212" t="s">
        <v>576</v>
      </c>
      <c r="CEJ68" s="212" t="s">
        <v>775</v>
      </c>
      <c r="CEK68" s="212" t="s">
        <v>776</v>
      </c>
      <c r="CEL68" s="212" t="s">
        <v>556</v>
      </c>
      <c r="CEM68" s="212" t="s">
        <v>676</v>
      </c>
      <c r="CEN68" s="212" t="s">
        <v>796</v>
      </c>
      <c r="CEO68" s="212" t="s">
        <v>774</v>
      </c>
      <c r="CEP68" s="212" t="s">
        <v>795</v>
      </c>
      <c r="CEQ68" s="212" t="s">
        <v>576</v>
      </c>
      <c r="CER68" s="212" t="s">
        <v>797</v>
      </c>
      <c r="CES68" s="212" t="s">
        <v>775</v>
      </c>
      <c r="CET68" s="212" t="s">
        <v>794</v>
      </c>
      <c r="CEU68" s="212" t="s">
        <v>776</v>
      </c>
      <c r="CEV68" s="212" t="s">
        <v>809</v>
      </c>
      <c r="CEW68" s="212" t="s">
        <v>556</v>
      </c>
      <c r="CEX68" s="212" t="s">
        <v>798</v>
      </c>
      <c r="CEY68" s="212" t="s">
        <v>566</v>
      </c>
      <c r="CEZ68" s="212" t="s">
        <v>777</v>
      </c>
      <c r="CFA68" s="212" t="s">
        <v>410</v>
      </c>
      <c r="CFB68" s="212" t="s">
        <v>702</v>
      </c>
      <c r="CFC68" s="212" t="s">
        <v>416</v>
      </c>
      <c r="CFD68" s="212" t="s">
        <v>778</v>
      </c>
      <c r="CFE68" s="212" t="s">
        <v>566</v>
      </c>
      <c r="CFF68" s="212" t="s">
        <v>799</v>
      </c>
      <c r="CFG68" s="212" t="s">
        <v>777</v>
      </c>
      <c r="CFH68" s="212" t="s">
        <v>794</v>
      </c>
      <c r="CFI68" s="212" t="s">
        <v>410</v>
      </c>
      <c r="CFJ68" s="212" t="s">
        <v>797</v>
      </c>
      <c r="CFK68" s="212" t="s">
        <v>702</v>
      </c>
      <c r="CFL68" s="212" t="s">
        <v>800</v>
      </c>
      <c r="CFM68" s="212" t="s">
        <v>416</v>
      </c>
      <c r="CFN68" s="212" t="s">
        <v>801</v>
      </c>
      <c r="CFO68" s="212" t="s">
        <v>778</v>
      </c>
      <c r="CFP68" s="212" t="s">
        <v>802</v>
      </c>
      <c r="CFQ68" s="212" t="s">
        <v>652</v>
      </c>
      <c r="CFR68" s="212" t="s">
        <v>779</v>
      </c>
      <c r="CFS68" s="212" t="s">
        <v>652</v>
      </c>
      <c r="CFT68" s="212" t="s">
        <v>795</v>
      </c>
      <c r="CFU68" s="212" t="s">
        <v>779</v>
      </c>
      <c r="CFV68" s="212" t="s">
        <v>794</v>
      </c>
      <c r="CFW68" s="212" t="s">
        <v>780</v>
      </c>
      <c r="CFX68" s="212" t="s">
        <v>781</v>
      </c>
      <c r="CFY68" s="212" t="s">
        <v>780</v>
      </c>
      <c r="CFZ68" s="212" t="s">
        <v>803</v>
      </c>
      <c r="CGA68" s="212" t="s">
        <v>781</v>
      </c>
      <c r="CGB68" s="212" t="s">
        <v>794</v>
      </c>
      <c r="CGC68" s="212" t="s">
        <v>782</v>
      </c>
      <c r="CGD68" s="212" t="s">
        <v>783</v>
      </c>
      <c r="CGE68" s="212" t="s">
        <v>782</v>
      </c>
      <c r="CGF68" s="212" t="s">
        <v>802</v>
      </c>
      <c r="CGG68" s="212" t="s">
        <v>783</v>
      </c>
      <c r="CGH68" s="212" t="s">
        <v>804</v>
      </c>
      <c r="CGI68" s="212" t="s">
        <v>703</v>
      </c>
      <c r="CGJ68" s="212" t="s">
        <v>784</v>
      </c>
      <c r="CGK68" s="212" t="s">
        <v>785</v>
      </c>
      <c r="CGL68" s="212" t="s">
        <v>786</v>
      </c>
      <c r="CGM68" s="212" t="s">
        <v>787</v>
      </c>
      <c r="CGN68" s="212" t="s">
        <v>650</v>
      </c>
      <c r="CGO68" s="212" t="s">
        <v>703</v>
      </c>
      <c r="CGP68" s="212" t="s">
        <v>805</v>
      </c>
      <c r="CGQ68" s="212" t="s">
        <v>784</v>
      </c>
      <c r="CGR68" s="212" t="s">
        <v>806</v>
      </c>
      <c r="CGS68" s="212" t="s">
        <v>785</v>
      </c>
      <c r="CGT68" s="212" t="s">
        <v>807</v>
      </c>
      <c r="CGU68" s="212" t="s">
        <v>786</v>
      </c>
      <c r="CGV68" s="212" t="s">
        <v>808</v>
      </c>
      <c r="CGW68" s="212" t="s">
        <v>787</v>
      </c>
      <c r="CGX68" s="212" t="s">
        <v>809</v>
      </c>
      <c r="CGY68" s="212" t="s">
        <v>650</v>
      </c>
      <c r="CGZ68" s="212" t="s">
        <v>793</v>
      </c>
      <c r="CHA68" s="212" t="s">
        <v>788</v>
      </c>
      <c r="CHB68" s="212" t="s">
        <v>689</v>
      </c>
      <c r="CHC68" s="212" t="s">
        <v>788</v>
      </c>
      <c r="CHD68" s="212" t="s">
        <v>808</v>
      </c>
      <c r="CHE68" s="212" t="s">
        <v>689</v>
      </c>
      <c r="CHF68" s="212" t="s">
        <v>795</v>
      </c>
      <c r="CHG68" s="212" t="s">
        <v>658</v>
      </c>
      <c r="CHH68" s="212" t="s">
        <v>789</v>
      </c>
      <c r="CHI68" s="212" t="s">
        <v>658</v>
      </c>
      <c r="CHJ68" s="212" t="s">
        <v>795</v>
      </c>
      <c r="CHK68" s="212" t="s">
        <v>789</v>
      </c>
      <c r="CHL68" s="212" t="s">
        <v>802</v>
      </c>
      <c r="CHM68" s="212" t="s">
        <v>757</v>
      </c>
      <c r="CHN68" s="212" t="s">
        <v>712</v>
      </c>
      <c r="CHO68" s="212" t="s">
        <v>757</v>
      </c>
      <c r="CHP68" s="212" t="s">
        <v>802</v>
      </c>
      <c r="CHQ68" s="212" t="s">
        <v>712</v>
      </c>
      <c r="CHR68" s="212" t="s">
        <v>805</v>
      </c>
      <c r="CHS68" s="212" t="s">
        <v>682</v>
      </c>
      <c r="CHT68" s="212" t="s">
        <v>724</v>
      </c>
      <c r="CHU68" s="212" t="s">
        <v>752</v>
      </c>
      <c r="CHV68" s="212" t="s">
        <v>560</v>
      </c>
      <c r="CHW68" s="212" t="s">
        <v>601</v>
      </c>
      <c r="CHX68" s="212" t="s">
        <v>725</v>
      </c>
      <c r="CHY68" s="212" t="s">
        <v>604</v>
      </c>
      <c r="CHZ68" s="212" t="s">
        <v>815</v>
      </c>
      <c r="CIA68" s="212" t="s">
        <v>682</v>
      </c>
      <c r="CIB68" s="212" t="s">
        <v>724</v>
      </c>
      <c r="CIC68" s="212" t="s">
        <v>816</v>
      </c>
      <c r="CID68" s="212" t="s">
        <v>817</v>
      </c>
      <c r="CIE68" s="212" t="s">
        <v>685</v>
      </c>
      <c r="CIF68" s="212" t="s">
        <v>816</v>
      </c>
      <c r="CIG68" s="212" t="s">
        <v>560</v>
      </c>
      <c r="CIH68" s="212" t="s">
        <v>752</v>
      </c>
      <c r="CII68" s="212" t="s">
        <v>605</v>
      </c>
      <c r="CIJ68" s="212" t="s">
        <v>753</v>
      </c>
      <c r="CIK68" s="212" t="s">
        <v>604</v>
      </c>
      <c r="CIL68" s="212" t="s">
        <v>603</v>
      </c>
      <c r="CIM68" s="212" t="s">
        <v>601</v>
      </c>
      <c r="CIN68" s="212" t="s">
        <v>725</v>
      </c>
      <c r="CIO68" s="212" t="s">
        <v>605</v>
      </c>
      <c r="CIP68" s="212" t="s">
        <v>753</v>
      </c>
      <c r="CIQ68" s="212" t="s">
        <v>819</v>
      </c>
      <c r="CIR68" s="212" t="s">
        <v>682</v>
      </c>
      <c r="CIS68" s="212" t="s">
        <v>644</v>
      </c>
      <c r="CIT68" s="212" t="s">
        <v>688</v>
      </c>
      <c r="CIU68" s="212" t="s">
        <v>560</v>
      </c>
      <c r="CIV68" s="212" t="s">
        <v>683</v>
      </c>
      <c r="CIW68" s="212" t="s">
        <v>682</v>
      </c>
      <c r="CIX68" s="212" t="s">
        <v>645</v>
      </c>
      <c r="CIY68" s="212" t="s">
        <v>684</v>
      </c>
      <c r="CIZ68" s="212" t="s">
        <v>672</v>
      </c>
      <c r="CJA68" s="212" t="s">
        <v>648</v>
      </c>
      <c r="CJB68" s="212" t="s">
        <v>689</v>
      </c>
      <c r="CJC68" s="212" t="s">
        <v>683</v>
      </c>
      <c r="CJD68" s="212" t="s">
        <v>560</v>
      </c>
      <c r="CJE68" s="212" t="s">
        <v>684</v>
      </c>
      <c r="CJF68" s="212" t="s">
        <v>685</v>
      </c>
      <c r="CJG68" s="212" t="s">
        <v>656</v>
      </c>
      <c r="CJH68" s="212" t="s">
        <v>690</v>
      </c>
      <c r="CJI68" s="212" t="s">
        <v>688</v>
      </c>
      <c r="CJJ68" s="212" t="s">
        <v>644</v>
      </c>
      <c r="CJK68" s="212" t="s">
        <v>689</v>
      </c>
      <c r="CJL68" s="212" t="s">
        <v>648</v>
      </c>
      <c r="CJM68" s="212" t="s">
        <v>656</v>
      </c>
      <c r="CJN68" s="212" t="s">
        <v>690</v>
      </c>
      <c r="CJO68" s="212" t="s">
        <v>645</v>
      </c>
      <c r="CJP68" s="212" t="s">
        <v>724</v>
      </c>
      <c r="CJQ68" s="212" t="s">
        <v>704</v>
      </c>
      <c r="CJR68" s="212" t="s">
        <v>725</v>
      </c>
      <c r="CJS68" s="212" t="s">
        <v>644</v>
      </c>
      <c r="CJT68" s="212" t="s">
        <v>705</v>
      </c>
      <c r="CJU68" s="212" t="s">
        <v>645</v>
      </c>
      <c r="CJV68" s="212" t="s">
        <v>724</v>
      </c>
      <c r="CJW68" s="212" t="s">
        <v>648</v>
      </c>
      <c r="CJX68" s="212" t="s">
        <v>729</v>
      </c>
      <c r="CJY68" s="212" t="s">
        <v>726</v>
      </c>
      <c r="CJZ68" s="212" t="s">
        <v>604</v>
      </c>
      <c r="CKA68" s="212" t="s">
        <v>712</v>
      </c>
      <c r="CKB68" s="212" t="s">
        <v>706</v>
      </c>
      <c r="CKC68" s="212" t="s">
        <v>704</v>
      </c>
      <c r="CKD68" s="212" t="s">
        <v>725</v>
      </c>
      <c r="CKE68" s="212" t="s">
        <v>726</v>
      </c>
      <c r="CKF68" s="212" t="s">
        <v>604</v>
      </c>
      <c r="CKG68" s="212" t="s">
        <v>712</v>
      </c>
      <c r="CKH68" s="212" t="s">
        <v>706</v>
      </c>
      <c r="CKI68" s="212" t="s">
        <v>729</v>
      </c>
      <c r="CKJ68" s="212" t="s">
        <v>648</v>
      </c>
      <c r="CKK68" s="212" t="s">
        <v>705</v>
      </c>
      <c r="CKL68" s="212" t="s">
        <v>644</v>
      </c>
      <c r="CKM68" s="212" t="s">
        <v>688</v>
      </c>
      <c r="CKN68" s="212" t="s">
        <v>705</v>
      </c>
      <c r="CKO68" s="212" t="s">
        <v>683</v>
      </c>
      <c r="CKP68" s="212" t="s">
        <v>752</v>
      </c>
      <c r="CKQ68" s="212" t="s">
        <v>704</v>
      </c>
      <c r="CKR68" s="212" t="s">
        <v>601</v>
      </c>
      <c r="CKS68" s="212" t="s">
        <v>683</v>
      </c>
      <c r="CKT68" s="212" t="s">
        <v>752</v>
      </c>
      <c r="CKU68" s="212" t="s">
        <v>756</v>
      </c>
      <c r="CKV68" s="212" t="s">
        <v>690</v>
      </c>
      <c r="CKW68" s="212" t="s">
        <v>754</v>
      </c>
      <c r="CKX68" s="212" t="s">
        <v>753</v>
      </c>
      <c r="CKY68" s="212" t="s">
        <v>704</v>
      </c>
      <c r="CKZ68" s="212" t="s">
        <v>601</v>
      </c>
      <c r="CLA68" s="212" t="s">
        <v>753</v>
      </c>
      <c r="CLB68" s="212" t="s">
        <v>754</v>
      </c>
      <c r="CLC68" s="212" t="s">
        <v>757</v>
      </c>
      <c r="CLD68" s="212" t="s">
        <v>706</v>
      </c>
      <c r="CLE68" s="212" t="s">
        <v>688</v>
      </c>
      <c r="CLF68" s="212" t="s">
        <v>705</v>
      </c>
      <c r="CLG68" s="212" t="s">
        <v>690</v>
      </c>
      <c r="CLH68" s="212" t="s">
        <v>756</v>
      </c>
      <c r="CLI68" s="212" t="s">
        <v>757</v>
      </c>
      <c r="CLJ68" s="212" t="s">
        <v>706</v>
      </c>
      <c r="CLK68" s="212" t="s">
        <v>684</v>
      </c>
      <c r="CLL68" s="212" t="s">
        <v>816</v>
      </c>
      <c r="CLM68" s="212" t="s">
        <v>726</v>
      </c>
      <c r="CLN68" s="212" t="s">
        <v>603</v>
      </c>
      <c r="CLO68" s="212" t="s">
        <v>689</v>
      </c>
      <c r="CLP68" s="212" t="s">
        <v>729</v>
      </c>
      <c r="CLQ68" s="212" t="s">
        <v>656</v>
      </c>
      <c r="CLR68" s="212" t="s">
        <v>756</v>
      </c>
      <c r="CLS68" s="212" t="s">
        <v>605</v>
      </c>
      <c r="CLT68" s="212" t="s">
        <v>754</v>
      </c>
      <c r="CLU68" s="212" t="s">
        <v>816</v>
      </c>
      <c r="CLV68" s="212" t="s">
        <v>684</v>
      </c>
      <c r="CLW68" s="212" t="s">
        <v>726</v>
      </c>
      <c r="CLX68" s="212" t="s">
        <v>603</v>
      </c>
      <c r="CLY68" s="212" t="s">
        <v>605</v>
      </c>
      <c r="CLZ68" s="212" t="s">
        <v>754</v>
      </c>
      <c r="CMA68" s="212" t="s">
        <v>712</v>
      </c>
      <c r="CMB68" s="212" t="s">
        <v>757</v>
      </c>
      <c r="CMC68" s="212" t="s">
        <v>712</v>
      </c>
      <c r="CMD68" s="212" t="s">
        <v>757</v>
      </c>
      <c r="CME68" s="212" t="s">
        <v>656</v>
      </c>
      <c r="CMF68" s="212" t="s">
        <v>756</v>
      </c>
      <c r="CMG68" s="212" t="s">
        <v>689</v>
      </c>
      <c r="CMH68" s="212" t="s">
        <v>729</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9999.8699951171875</v>
      </c>
      <c r="CE69" s="212">
        <f t="shared" ca="1" si="163"/>
        <v>-2</v>
      </c>
      <c r="CF69" s="212">
        <f t="shared" ca="1" si="164"/>
        <v>3</v>
      </c>
      <c r="CG69" s="212">
        <f t="shared" ca="1" si="165"/>
        <v>1</v>
      </c>
      <c r="CI69" s="212"/>
      <c r="CL69" s="212">
        <v>123456</v>
      </c>
      <c r="CM69" s="212" t="s">
        <v>299</v>
      </c>
      <c r="CN69" s="212" t="s">
        <v>300</v>
      </c>
      <c r="CO69" s="212" t="s">
        <v>301</v>
      </c>
      <c r="CP69" s="212" t="s">
        <v>302</v>
      </c>
      <c r="CQ69" s="212" t="s">
        <v>303</v>
      </c>
      <c r="CR69" s="212" t="s">
        <v>304</v>
      </c>
      <c r="CS69" s="212" t="s">
        <v>305</v>
      </c>
      <c r="CT69" s="212" t="s">
        <v>306</v>
      </c>
      <c r="CU69" s="212" t="s">
        <v>307</v>
      </c>
      <c r="CV69" s="212" t="s">
        <v>308</v>
      </c>
      <c r="CW69" s="212" t="s">
        <v>354</v>
      </c>
      <c r="CX69" s="212" t="s">
        <v>309</v>
      </c>
      <c r="CY69" s="212" t="s">
        <v>310</v>
      </c>
      <c r="CZ69" s="212" t="s">
        <v>311</v>
      </c>
      <c r="DA69" s="212" t="s">
        <v>312</v>
      </c>
      <c r="DB69" s="212" t="s">
        <v>313</v>
      </c>
      <c r="DC69" s="212" t="s">
        <v>314</v>
      </c>
      <c r="DD69" s="212" t="s">
        <v>315</v>
      </c>
      <c r="DE69" s="212" t="s">
        <v>316</v>
      </c>
      <c r="DF69" s="212" t="s">
        <v>317</v>
      </c>
      <c r="DG69" s="212" t="s">
        <v>319</v>
      </c>
      <c r="DH69" s="212" t="s">
        <v>318</v>
      </c>
      <c r="DI69" s="212" t="s">
        <v>320</v>
      </c>
      <c r="DJ69" s="212" t="s">
        <v>321</v>
      </c>
      <c r="DK69" s="212" t="s">
        <v>322</v>
      </c>
      <c r="DL69" s="212" t="s">
        <v>323</v>
      </c>
      <c r="DM69" s="212" t="s">
        <v>324</v>
      </c>
      <c r="DN69" s="212" t="s">
        <v>325</v>
      </c>
      <c r="DO69" s="212" t="s">
        <v>326</v>
      </c>
      <c r="DP69" s="212" t="s">
        <v>327</v>
      </c>
      <c r="DQ69" s="212" t="s">
        <v>328</v>
      </c>
      <c r="DR69" s="212">
        <v>12345</v>
      </c>
      <c r="DS69" s="212" t="s">
        <v>330</v>
      </c>
      <c r="DT69" s="212">
        <v>1234</v>
      </c>
      <c r="DU69" s="212" t="s">
        <v>329</v>
      </c>
      <c r="DV69" s="212" t="s">
        <v>395</v>
      </c>
      <c r="DW69" s="212" t="s">
        <v>532</v>
      </c>
      <c r="DX69" s="212">
        <v>123</v>
      </c>
      <c r="DY69" s="212" t="s">
        <v>331</v>
      </c>
      <c r="DZ69" s="212" t="s">
        <v>421</v>
      </c>
      <c r="EA69" s="212" t="s">
        <v>332</v>
      </c>
      <c r="EB69" s="212" t="s">
        <v>533</v>
      </c>
      <c r="EC69" s="212" t="s">
        <v>534</v>
      </c>
      <c r="ED69" s="212" t="s">
        <v>535</v>
      </c>
      <c r="EE69" s="212" t="s">
        <v>536</v>
      </c>
      <c r="EF69" s="212" t="s">
        <v>537</v>
      </c>
      <c r="EG69" s="212">
        <v>23456</v>
      </c>
      <c r="EH69" s="212">
        <v>2345</v>
      </c>
      <c r="EI69" s="212" t="s">
        <v>474</v>
      </c>
      <c r="EJ69" s="212">
        <v>234</v>
      </c>
      <c r="EK69" s="212" t="s">
        <v>484</v>
      </c>
      <c r="EL69" s="212" t="s">
        <v>538</v>
      </c>
      <c r="EM69" s="212" t="s">
        <v>539</v>
      </c>
      <c r="EN69" s="212">
        <v>23</v>
      </c>
      <c r="EO69" s="212">
        <v>3456</v>
      </c>
      <c r="EP69" s="212">
        <v>345</v>
      </c>
      <c r="EQ69" s="212" t="s">
        <v>540</v>
      </c>
      <c r="ER69" s="212">
        <v>34</v>
      </c>
      <c r="ES69" s="212">
        <v>456</v>
      </c>
      <c r="ET69" s="212">
        <v>45</v>
      </c>
      <c r="EU69" s="212">
        <v>56</v>
      </c>
      <c r="EV69" s="212" t="s">
        <v>812</v>
      </c>
      <c r="EW69" s="212">
        <v>12345</v>
      </c>
      <c r="EX69" s="212" t="s">
        <v>330</v>
      </c>
      <c r="EY69" s="212">
        <v>1234</v>
      </c>
      <c r="EZ69" s="212" t="s">
        <v>329</v>
      </c>
      <c r="FA69" s="212" t="s">
        <v>395</v>
      </c>
      <c r="FB69" s="212" t="s">
        <v>532</v>
      </c>
      <c r="FC69" s="212">
        <v>123</v>
      </c>
      <c r="FD69" s="212" t="s">
        <v>331</v>
      </c>
      <c r="FE69" s="212" t="s">
        <v>421</v>
      </c>
      <c r="FF69" s="212" t="s">
        <v>332</v>
      </c>
      <c r="FG69" s="212" t="s">
        <v>533</v>
      </c>
      <c r="FH69" s="212" t="s">
        <v>534</v>
      </c>
      <c r="FI69" s="212" t="s">
        <v>535</v>
      </c>
      <c r="FJ69" s="212" t="s">
        <v>536</v>
      </c>
      <c r="FK69" s="212" t="s">
        <v>537</v>
      </c>
      <c r="FL69" s="212">
        <v>23456</v>
      </c>
      <c r="FM69" s="212">
        <v>2345</v>
      </c>
      <c r="FN69" s="212" t="s">
        <v>474</v>
      </c>
      <c r="FO69" s="212">
        <v>234</v>
      </c>
      <c r="FP69" s="212" t="s">
        <v>484</v>
      </c>
      <c r="FQ69" s="212" t="s">
        <v>538</v>
      </c>
      <c r="FR69" s="212" t="s">
        <v>539</v>
      </c>
      <c r="FS69" s="212">
        <v>23</v>
      </c>
      <c r="FT69" s="212">
        <v>3456</v>
      </c>
      <c r="FU69" s="212">
        <v>345</v>
      </c>
      <c r="FV69" s="212" t="s">
        <v>540</v>
      </c>
      <c r="FW69" s="212">
        <v>34</v>
      </c>
      <c r="FX69" s="212">
        <v>456</v>
      </c>
      <c r="FY69" s="212">
        <v>45</v>
      </c>
      <c r="FZ69" s="212">
        <v>56</v>
      </c>
      <c r="GA69" s="212" t="s">
        <v>812</v>
      </c>
      <c r="GB69" s="212">
        <v>12345</v>
      </c>
      <c r="GC69" s="212" t="s">
        <v>330</v>
      </c>
      <c r="GD69" s="212">
        <v>1234</v>
      </c>
      <c r="GE69" s="212" t="s">
        <v>329</v>
      </c>
      <c r="GF69" s="212" t="s">
        <v>395</v>
      </c>
      <c r="GG69" s="212" t="s">
        <v>532</v>
      </c>
      <c r="GH69" s="212">
        <v>123</v>
      </c>
      <c r="GI69" s="212" t="s">
        <v>331</v>
      </c>
      <c r="GJ69" s="212" t="s">
        <v>421</v>
      </c>
      <c r="GK69" s="212" t="s">
        <v>332</v>
      </c>
      <c r="GL69" s="212" t="s">
        <v>533</v>
      </c>
      <c r="GM69" s="212" t="s">
        <v>534</v>
      </c>
      <c r="GN69" s="212" t="s">
        <v>535</v>
      </c>
      <c r="GO69" s="212" t="s">
        <v>536</v>
      </c>
      <c r="GP69" s="212" t="s">
        <v>537</v>
      </c>
      <c r="GQ69" s="212">
        <v>23456</v>
      </c>
      <c r="GR69" s="212">
        <v>2345</v>
      </c>
      <c r="GS69" s="212" t="s">
        <v>474</v>
      </c>
      <c r="GT69" s="212">
        <v>234</v>
      </c>
      <c r="GU69" s="212" t="s">
        <v>484</v>
      </c>
      <c r="GV69" s="212" t="s">
        <v>538</v>
      </c>
      <c r="GW69" s="212" t="s">
        <v>539</v>
      </c>
      <c r="GX69" s="212">
        <v>23</v>
      </c>
      <c r="GY69" s="212">
        <v>3456</v>
      </c>
      <c r="GZ69" s="212">
        <v>345</v>
      </c>
      <c r="HA69" s="212" t="s">
        <v>540</v>
      </c>
      <c r="HB69" s="212">
        <v>34</v>
      </c>
      <c r="HC69" s="212">
        <v>456</v>
      </c>
      <c r="HD69" s="212">
        <v>45</v>
      </c>
      <c r="HE69" s="212">
        <v>56</v>
      </c>
      <c r="HF69" s="212" t="s">
        <v>812</v>
      </c>
      <c r="HG69" s="212" t="s">
        <v>336</v>
      </c>
      <c r="HH69" s="212" t="s">
        <v>337</v>
      </c>
      <c r="HI69" s="212" t="s">
        <v>338</v>
      </c>
      <c r="HJ69" s="212" t="s">
        <v>339</v>
      </c>
      <c r="HK69" s="212" t="s">
        <v>350</v>
      </c>
      <c r="HL69" s="212" t="s">
        <v>340</v>
      </c>
      <c r="HM69" s="212" t="s">
        <v>341</v>
      </c>
      <c r="HN69" s="212" t="s">
        <v>342</v>
      </c>
      <c r="HO69" s="212" t="s">
        <v>343</v>
      </c>
      <c r="HP69" s="212" t="s">
        <v>344</v>
      </c>
      <c r="HQ69" s="212" t="s">
        <v>345</v>
      </c>
      <c r="HR69" s="212" t="s">
        <v>346</v>
      </c>
      <c r="HS69" s="212" t="s">
        <v>347</v>
      </c>
      <c r="HT69" s="212" t="s">
        <v>348</v>
      </c>
      <c r="HU69" s="212" t="s">
        <v>349</v>
      </c>
      <c r="HV69" s="212" t="s">
        <v>351</v>
      </c>
      <c r="HW69" s="212" t="s">
        <v>352</v>
      </c>
      <c r="HX69" s="212" t="s">
        <v>353</v>
      </c>
      <c r="HY69" s="212" t="s">
        <v>355</v>
      </c>
      <c r="HZ69" s="212" t="s">
        <v>356</v>
      </c>
      <c r="IA69" s="212" t="s">
        <v>357</v>
      </c>
      <c r="IB69" s="212" t="s">
        <v>358</v>
      </c>
      <c r="IC69" s="212" t="s">
        <v>541</v>
      </c>
      <c r="ID69" s="212" t="s">
        <v>359</v>
      </c>
      <c r="IE69" s="212" t="s">
        <v>360</v>
      </c>
      <c r="IF69" s="212" t="s">
        <v>361</v>
      </c>
      <c r="IG69" s="212" t="s">
        <v>362</v>
      </c>
      <c r="IH69" s="212" t="s">
        <v>363</v>
      </c>
      <c r="II69" s="212" t="s">
        <v>364</v>
      </c>
      <c r="IJ69" s="212" t="s">
        <v>365</v>
      </c>
      <c r="IK69" s="212" t="s">
        <v>366</v>
      </c>
      <c r="IL69" s="212" t="s">
        <v>367</v>
      </c>
      <c r="IM69" s="212" t="s">
        <v>368</v>
      </c>
      <c r="IN69" s="212" t="s">
        <v>369</v>
      </c>
      <c r="IO69" s="212" t="s">
        <v>370</v>
      </c>
      <c r="IP69" s="212" t="s">
        <v>371</v>
      </c>
      <c r="IQ69" s="212" t="s">
        <v>372</v>
      </c>
      <c r="IR69" s="212" t="s">
        <v>373</v>
      </c>
      <c r="IS69" s="212" t="s">
        <v>374</v>
      </c>
      <c r="IT69" s="212" t="s">
        <v>375</v>
      </c>
      <c r="IU69" s="212" t="s">
        <v>376</v>
      </c>
      <c r="IV69" s="212" t="s">
        <v>377</v>
      </c>
      <c r="IW69" s="212" t="s">
        <v>378</v>
      </c>
      <c r="IX69" s="212" t="s">
        <v>379</v>
      </c>
      <c r="IY69" s="212" t="s">
        <v>380</v>
      </c>
      <c r="IZ69" s="212" t="s">
        <v>381</v>
      </c>
      <c r="JA69" s="212" t="s">
        <v>382</v>
      </c>
      <c r="JB69" s="212" t="s">
        <v>383</v>
      </c>
      <c r="JC69" s="212" t="s">
        <v>384</v>
      </c>
      <c r="JD69" s="212" t="s">
        <v>385</v>
      </c>
      <c r="JE69" s="212" t="s">
        <v>386</v>
      </c>
      <c r="JF69" s="212" t="s">
        <v>387</v>
      </c>
      <c r="JG69" s="212" t="s">
        <v>394</v>
      </c>
      <c r="JH69" s="212" t="s">
        <v>392</v>
      </c>
      <c r="JI69" s="212" t="s">
        <v>393</v>
      </c>
      <c r="JJ69" s="212" t="s">
        <v>391</v>
      </c>
      <c r="JK69" s="212" t="s">
        <v>390</v>
      </c>
      <c r="JL69" s="212" t="s">
        <v>389</v>
      </c>
      <c r="JM69" s="212" t="s">
        <v>388</v>
      </c>
      <c r="JN69" s="212" t="s">
        <v>397</v>
      </c>
      <c r="JO69" s="212" t="s">
        <v>398</v>
      </c>
      <c r="JP69" s="212" t="s">
        <v>399</v>
      </c>
      <c r="JQ69" s="212" t="s">
        <v>400</v>
      </c>
      <c r="JR69" s="212" t="s">
        <v>401</v>
      </c>
      <c r="JS69" s="212" t="s">
        <v>402</v>
      </c>
      <c r="JT69" s="212" t="s">
        <v>403</v>
      </c>
      <c r="JU69" s="212" t="s">
        <v>404</v>
      </c>
      <c r="JV69" s="212" t="s">
        <v>405</v>
      </c>
      <c r="JW69" s="212" t="s">
        <v>406</v>
      </c>
      <c r="JX69" s="212" t="s">
        <v>407</v>
      </c>
      <c r="JY69" s="212" t="s">
        <v>408</v>
      </c>
      <c r="JZ69" s="212" t="s">
        <v>409</v>
      </c>
      <c r="KA69" s="212" t="s">
        <v>410</v>
      </c>
      <c r="KB69" s="212" t="s">
        <v>411</v>
      </c>
      <c r="KC69" s="212" t="s">
        <v>412</v>
      </c>
      <c r="KD69" s="212" t="s">
        <v>413</v>
      </c>
      <c r="KE69" s="212" t="s">
        <v>414</v>
      </c>
      <c r="KF69" s="212" t="s">
        <v>415</v>
      </c>
      <c r="KG69" s="212" t="s">
        <v>416</v>
      </c>
      <c r="KH69" s="212" t="s">
        <v>417</v>
      </c>
      <c r="KI69" s="212" t="s">
        <v>530</v>
      </c>
      <c r="KJ69" s="212" t="s">
        <v>418</v>
      </c>
      <c r="KK69" s="212" t="s">
        <v>419</v>
      </c>
      <c r="KL69" s="212" t="s">
        <v>420</v>
      </c>
      <c r="KM69" s="212" t="s">
        <v>422</v>
      </c>
      <c r="KN69" s="212" t="s">
        <v>423</v>
      </c>
      <c r="KO69" s="212" t="s">
        <v>424</v>
      </c>
      <c r="KP69" s="212" t="s">
        <v>425</v>
      </c>
      <c r="KQ69" s="212" t="s">
        <v>542</v>
      </c>
      <c r="KR69" s="212" t="s">
        <v>427</v>
      </c>
      <c r="KS69" s="212" t="s">
        <v>428</v>
      </c>
      <c r="KT69" s="212" t="s">
        <v>429</v>
      </c>
      <c r="KU69" s="212" t="s">
        <v>411</v>
      </c>
      <c r="KV69" s="212" t="s">
        <v>430</v>
      </c>
      <c r="KW69" s="212" t="s">
        <v>431</v>
      </c>
      <c r="KX69" s="212" t="s">
        <v>432</v>
      </c>
      <c r="KY69" s="212" t="s">
        <v>433</v>
      </c>
      <c r="KZ69" s="212" t="s">
        <v>434</v>
      </c>
      <c r="LA69" s="212" t="s">
        <v>435</v>
      </c>
      <c r="LB69" s="212" t="s">
        <v>436</v>
      </c>
      <c r="LC69" s="212" t="s">
        <v>437</v>
      </c>
      <c r="LD69" s="212" t="s">
        <v>543</v>
      </c>
      <c r="LE69" s="212" t="s">
        <v>439</v>
      </c>
      <c r="LF69" s="212" t="s">
        <v>440</v>
      </c>
      <c r="LG69" s="212" t="s">
        <v>441</v>
      </c>
      <c r="LH69" s="212" t="s">
        <v>442</v>
      </c>
      <c r="LI69" s="212" t="s">
        <v>443</v>
      </c>
      <c r="LJ69" s="212" t="s">
        <v>444</v>
      </c>
      <c r="LK69" s="505" t="s">
        <v>445</v>
      </c>
      <c r="LL69" s="212" t="s">
        <v>446</v>
      </c>
      <c r="LM69" s="212" t="s">
        <v>447</v>
      </c>
      <c r="LN69" s="212" t="s">
        <v>448</v>
      </c>
      <c r="LO69" s="212" t="s">
        <v>449</v>
      </c>
      <c r="LP69" s="212" t="s">
        <v>450</v>
      </c>
      <c r="LQ69" s="212" t="s">
        <v>451</v>
      </c>
      <c r="LR69" s="212" t="s">
        <v>452</v>
      </c>
      <c r="LS69" s="212" t="s">
        <v>453</v>
      </c>
      <c r="LT69" s="212" t="s">
        <v>454</v>
      </c>
      <c r="LU69" s="212" t="s">
        <v>455</v>
      </c>
      <c r="LV69" s="212" t="s">
        <v>456</v>
      </c>
      <c r="LW69" s="212" t="s">
        <v>457</v>
      </c>
      <c r="LX69" s="212" t="s">
        <v>458</v>
      </c>
      <c r="LY69" s="212" t="s">
        <v>459</v>
      </c>
      <c r="LZ69" s="212" t="s">
        <v>460</v>
      </c>
      <c r="MA69" s="212" t="s">
        <v>461</v>
      </c>
      <c r="MB69" s="212" t="s">
        <v>462</v>
      </c>
      <c r="MC69" s="212" t="s">
        <v>463</v>
      </c>
      <c r="MD69" s="212" t="s">
        <v>464</v>
      </c>
      <c r="ME69" s="212" t="s">
        <v>465</v>
      </c>
      <c r="MF69" s="212" t="s">
        <v>466</v>
      </c>
      <c r="MG69" s="212" t="s">
        <v>467</v>
      </c>
      <c r="MH69" s="212" t="s">
        <v>468</v>
      </c>
      <c r="MI69" s="212" t="s">
        <v>469</v>
      </c>
      <c r="MJ69" s="212" t="s">
        <v>470</v>
      </c>
      <c r="MK69" s="212" t="s">
        <v>471</v>
      </c>
      <c r="ML69" s="212" t="s">
        <v>472</v>
      </c>
      <c r="MM69" s="212" t="s">
        <v>473</v>
      </c>
      <c r="MN69" s="212" t="s">
        <v>475</v>
      </c>
      <c r="MO69" s="212" t="s">
        <v>476</v>
      </c>
      <c r="MP69" s="212" t="s">
        <v>477</v>
      </c>
      <c r="MQ69" s="212" t="s">
        <v>478</v>
      </c>
      <c r="MR69" s="212" t="s">
        <v>479</v>
      </c>
      <c r="MS69" s="212" t="s">
        <v>480</v>
      </c>
      <c r="MT69" s="212" t="s">
        <v>466</v>
      </c>
      <c r="MU69" s="212" t="s">
        <v>481</v>
      </c>
      <c r="MV69" s="212" t="s">
        <v>482</v>
      </c>
      <c r="MW69" s="212" t="s">
        <v>483</v>
      </c>
      <c r="MX69" s="212" t="s">
        <v>485</v>
      </c>
      <c r="MY69" s="212" t="s">
        <v>486</v>
      </c>
      <c r="MZ69" s="212" t="s">
        <v>487</v>
      </c>
      <c r="NA69" s="212" t="s">
        <v>488</v>
      </c>
      <c r="NB69" s="212" t="s">
        <v>489</v>
      </c>
      <c r="NC69" s="212" t="s">
        <v>490</v>
      </c>
      <c r="ND69" s="212" t="s">
        <v>466</v>
      </c>
      <c r="NE69" s="212" t="s">
        <v>491</v>
      </c>
      <c r="NF69" s="212" t="s">
        <v>492</v>
      </c>
      <c r="NG69" s="212" t="s">
        <v>493</v>
      </c>
      <c r="NH69" s="212" t="s">
        <v>494</v>
      </c>
      <c r="NI69" s="212" t="s">
        <v>544</v>
      </c>
      <c r="NJ69" s="212" t="s">
        <v>545</v>
      </c>
      <c r="NK69" s="212" t="s">
        <v>496</v>
      </c>
      <c r="NL69" s="212" t="s">
        <v>497</v>
      </c>
      <c r="NM69" s="212" t="s">
        <v>498</v>
      </c>
      <c r="NN69" s="212" t="s">
        <v>499</v>
      </c>
      <c r="NO69" s="212" t="s">
        <v>500</v>
      </c>
      <c r="NP69" s="212" t="s">
        <v>501</v>
      </c>
      <c r="NQ69" s="212" t="s">
        <v>502</v>
      </c>
      <c r="NR69" s="212" t="s">
        <v>503</v>
      </c>
      <c r="NS69" s="212" t="s">
        <v>504</v>
      </c>
      <c r="NT69" s="212" t="s">
        <v>505</v>
      </c>
      <c r="NU69" s="212" t="s">
        <v>506</v>
      </c>
      <c r="NV69" s="212" t="s">
        <v>507</v>
      </c>
      <c r="NW69" s="212" t="s">
        <v>508</v>
      </c>
      <c r="NX69" s="212" t="s">
        <v>509</v>
      </c>
      <c r="NY69" s="212" t="s">
        <v>510</v>
      </c>
      <c r="NZ69" s="212" t="s">
        <v>511</v>
      </c>
      <c r="OA69" s="212" t="s">
        <v>512</v>
      </c>
      <c r="OB69" s="212" t="s">
        <v>513</v>
      </c>
      <c r="OC69" s="212" t="s">
        <v>514</v>
      </c>
      <c r="OD69" s="212" t="s">
        <v>515</v>
      </c>
      <c r="OE69" s="212">
        <v>1234</v>
      </c>
      <c r="OF69" s="212" t="s">
        <v>517</v>
      </c>
      <c r="OG69" s="212">
        <v>123</v>
      </c>
      <c r="OH69" s="212" t="s">
        <v>518</v>
      </c>
      <c r="OI69" s="505" t="s">
        <v>519</v>
      </c>
      <c r="OJ69" s="212" t="s">
        <v>520</v>
      </c>
      <c r="OK69" s="212">
        <v>12</v>
      </c>
      <c r="OL69" s="212">
        <v>2345</v>
      </c>
      <c r="OM69" s="212">
        <v>234</v>
      </c>
      <c r="ON69" s="212" t="s">
        <v>521</v>
      </c>
      <c r="OO69" s="212">
        <v>23</v>
      </c>
      <c r="OP69" s="212">
        <v>345</v>
      </c>
      <c r="OQ69" s="212">
        <v>34</v>
      </c>
      <c r="OR69" s="212">
        <v>45</v>
      </c>
      <c r="OS69" s="212" t="s">
        <v>812</v>
      </c>
      <c r="OT69" s="212">
        <v>1234</v>
      </c>
      <c r="OU69" s="212" t="s">
        <v>522</v>
      </c>
      <c r="OV69" s="212">
        <v>123</v>
      </c>
      <c r="OW69" s="212" t="s">
        <v>523</v>
      </c>
      <c r="OX69" s="505" t="s">
        <v>519</v>
      </c>
      <c r="OY69" s="505" t="s">
        <v>524</v>
      </c>
      <c r="OZ69" s="212">
        <v>12</v>
      </c>
      <c r="PA69" s="212" t="s">
        <v>546</v>
      </c>
      <c r="PB69" s="212">
        <v>234</v>
      </c>
      <c r="PC69" s="212" t="s">
        <v>525</v>
      </c>
      <c r="PD69" s="212">
        <v>23</v>
      </c>
      <c r="PE69" s="212" t="s">
        <v>526</v>
      </c>
      <c r="PF69" s="212">
        <v>34</v>
      </c>
      <c r="PG69" s="212">
        <v>56</v>
      </c>
      <c r="PH69" s="212" t="s">
        <v>812</v>
      </c>
      <c r="PI69" s="212">
        <v>123</v>
      </c>
      <c r="PJ69" s="212" t="s">
        <v>527</v>
      </c>
      <c r="PK69" s="212">
        <v>12</v>
      </c>
      <c r="PL69" s="212">
        <v>234</v>
      </c>
      <c r="PM69" s="212">
        <v>23</v>
      </c>
      <c r="PN69" s="212">
        <v>34</v>
      </c>
      <c r="PO69" s="212" t="s">
        <v>812</v>
      </c>
      <c r="PP69" s="212" t="s">
        <v>517</v>
      </c>
      <c r="PQ69" s="212" t="s">
        <v>396</v>
      </c>
      <c r="PR69" s="212">
        <v>123</v>
      </c>
      <c r="PS69" s="212" t="s">
        <v>438</v>
      </c>
      <c r="PT69" s="505" t="s">
        <v>524</v>
      </c>
      <c r="PU69" s="212" t="s">
        <v>520</v>
      </c>
      <c r="PV69" s="212">
        <v>12</v>
      </c>
      <c r="PW69" s="212" t="s">
        <v>528</v>
      </c>
      <c r="PX69" s="212" t="s">
        <v>525</v>
      </c>
      <c r="PY69" s="212" t="s">
        <v>529</v>
      </c>
      <c r="PZ69" s="212">
        <v>23</v>
      </c>
      <c r="QA69" s="212">
        <v>456</v>
      </c>
      <c r="QB69" s="212">
        <v>45</v>
      </c>
      <c r="QC69" s="212">
        <v>56</v>
      </c>
      <c r="QD69" s="212" t="s">
        <v>812</v>
      </c>
      <c r="QE69" s="212">
        <v>123</v>
      </c>
      <c r="QF69" s="212" t="s">
        <v>520</v>
      </c>
      <c r="QG69" s="212">
        <v>12</v>
      </c>
      <c r="QH69" s="212" t="s">
        <v>529</v>
      </c>
      <c r="QI69" s="212">
        <v>23</v>
      </c>
      <c r="QJ69" s="212">
        <v>45</v>
      </c>
      <c r="QK69" s="212" t="s">
        <v>812</v>
      </c>
      <c r="QL69" s="212">
        <v>123</v>
      </c>
      <c r="QM69" s="505" t="s">
        <v>524</v>
      </c>
      <c r="QN69" s="212">
        <v>12</v>
      </c>
      <c r="QO69" s="212" t="s">
        <v>525</v>
      </c>
      <c r="QP69" s="212">
        <v>23</v>
      </c>
      <c r="QQ69" s="212">
        <v>56</v>
      </c>
      <c r="QR69" s="212" t="s">
        <v>812</v>
      </c>
      <c r="QS69" s="212">
        <v>12</v>
      </c>
      <c r="QT69" s="212">
        <v>23</v>
      </c>
      <c r="QU69" s="212" t="s">
        <v>812</v>
      </c>
      <c r="QV69" s="212" t="s">
        <v>518</v>
      </c>
      <c r="QW69" s="212" t="s">
        <v>523</v>
      </c>
      <c r="QX69" s="212" t="s">
        <v>527</v>
      </c>
      <c r="QY69" s="212" t="s">
        <v>531</v>
      </c>
      <c r="QZ69" s="505" t="s">
        <v>524</v>
      </c>
      <c r="RA69" s="212" t="s">
        <v>520</v>
      </c>
      <c r="RB69" s="212">
        <v>12</v>
      </c>
      <c r="RC69" s="212">
        <v>3456</v>
      </c>
      <c r="RD69" s="212">
        <v>345</v>
      </c>
      <c r="RE69" s="212" t="s">
        <v>526</v>
      </c>
      <c r="RF69" s="212">
        <v>34</v>
      </c>
      <c r="RG69" s="212">
        <v>456</v>
      </c>
      <c r="RH69" s="212">
        <v>45</v>
      </c>
      <c r="RI69" s="212">
        <v>56</v>
      </c>
      <c r="RJ69" s="212" t="s">
        <v>812</v>
      </c>
      <c r="RK69" s="212" t="s">
        <v>527</v>
      </c>
      <c r="RL69" s="212" t="s">
        <v>520</v>
      </c>
      <c r="RM69" s="212">
        <v>12</v>
      </c>
      <c r="RN69" s="212">
        <v>345</v>
      </c>
      <c r="RO69" s="212">
        <v>34</v>
      </c>
      <c r="RP69" s="212">
        <v>45</v>
      </c>
      <c r="RQ69" s="212" t="s">
        <v>812</v>
      </c>
      <c r="RR69" s="212" t="s">
        <v>527</v>
      </c>
      <c r="RS69" s="212">
        <v>56</v>
      </c>
      <c r="RT69" s="212">
        <v>12</v>
      </c>
      <c r="RU69" s="212" t="s">
        <v>526</v>
      </c>
      <c r="RV69" s="212">
        <v>34</v>
      </c>
      <c r="RW69" s="212">
        <v>56</v>
      </c>
      <c r="RX69" s="212" t="s">
        <v>812</v>
      </c>
      <c r="RY69" s="212">
        <v>12</v>
      </c>
      <c r="RZ69" s="212">
        <v>34</v>
      </c>
      <c r="SA69" s="212" t="s">
        <v>812</v>
      </c>
      <c r="SB69" s="505" t="s">
        <v>524</v>
      </c>
      <c r="SC69" s="212" t="s">
        <v>520</v>
      </c>
      <c r="SD69" s="212">
        <v>12</v>
      </c>
      <c r="SE69" s="212">
        <v>456</v>
      </c>
      <c r="SF69" s="212">
        <v>45</v>
      </c>
      <c r="SG69" s="212">
        <v>56</v>
      </c>
      <c r="SH69" s="212" t="s">
        <v>812</v>
      </c>
      <c r="SI69" s="212">
        <v>12</v>
      </c>
      <c r="SJ69" s="212">
        <v>56</v>
      </c>
      <c r="SK69" s="212" t="s">
        <v>812</v>
      </c>
      <c r="SL69" s="212">
        <v>12</v>
      </c>
      <c r="SM69" s="212">
        <v>45</v>
      </c>
      <c r="SN69" s="212" t="s">
        <v>812</v>
      </c>
      <c r="SO69" s="212" t="s">
        <v>812</v>
      </c>
      <c r="SP69" s="212">
        <v>2345</v>
      </c>
      <c r="SQ69" s="212" t="s">
        <v>548</v>
      </c>
      <c r="SR69" s="212">
        <v>234</v>
      </c>
      <c r="SS69" s="212" t="s">
        <v>528</v>
      </c>
      <c r="ST69" s="212" t="s">
        <v>525</v>
      </c>
      <c r="SU69" s="212" t="s">
        <v>529</v>
      </c>
      <c r="SV69" s="212">
        <v>23</v>
      </c>
      <c r="SW69" s="212">
        <v>3456</v>
      </c>
      <c r="SX69" s="212">
        <v>345</v>
      </c>
      <c r="SY69" s="212" t="s">
        <v>526</v>
      </c>
      <c r="SZ69" s="212">
        <v>34</v>
      </c>
      <c r="TA69" s="212">
        <v>456</v>
      </c>
      <c r="TB69" s="212">
        <v>45</v>
      </c>
      <c r="TC69" s="212">
        <v>56</v>
      </c>
      <c r="TD69" s="212" t="s">
        <v>812</v>
      </c>
      <c r="TE69" s="212">
        <v>234</v>
      </c>
      <c r="TF69" s="212" t="s">
        <v>529</v>
      </c>
      <c r="TG69" s="212">
        <v>23</v>
      </c>
      <c r="TH69" s="212">
        <v>345</v>
      </c>
      <c r="TI69" s="212">
        <v>34</v>
      </c>
      <c r="TJ69" s="212">
        <v>45</v>
      </c>
      <c r="TK69" s="212" t="s">
        <v>812</v>
      </c>
      <c r="TL69" s="212">
        <v>234</v>
      </c>
      <c r="TM69" s="212" t="s">
        <v>525</v>
      </c>
      <c r="TN69" s="212">
        <v>23</v>
      </c>
      <c r="TO69" s="212" t="s">
        <v>526</v>
      </c>
      <c r="TP69" s="212">
        <v>34</v>
      </c>
      <c r="TQ69" s="212">
        <v>56</v>
      </c>
      <c r="TR69" s="212" t="s">
        <v>812</v>
      </c>
      <c r="TS69" s="212">
        <v>23</v>
      </c>
      <c r="TT69" s="212">
        <v>34</v>
      </c>
      <c r="TU69" s="212" t="s">
        <v>812</v>
      </c>
      <c r="TV69" s="212" t="s">
        <v>525</v>
      </c>
      <c r="TW69" s="212" t="s">
        <v>529</v>
      </c>
      <c r="TX69" s="212">
        <v>23</v>
      </c>
      <c r="TY69" s="212">
        <v>456</v>
      </c>
      <c r="TZ69" s="212">
        <v>45</v>
      </c>
      <c r="UA69" s="212">
        <v>56</v>
      </c>
      <c r="UB69" s="212" t="s">
        <v>812</v>
      </c>
      <c r="UC69" s="212">
        <v>23</v>
      </c>
      <c r="UD69" s="212">
        <v>56</v>
      </c>
      <c r="UE69" s="212" t="s">
        <v>812</v>
      </c>
      <c r="UF69" s="212">
        <v>23</v>
      </c>
      <c r="UG69" s="212">
        <v>45</v>
      </c>
      <c r="UH69" s="212" t="s">
        <v>812</v>
      </c>
      <c r="UI69" s="212" t="s">
        <v>812</v>
      </c>
      <c r="UJ69" s="212">
        <v>345</v>
      </c>
      <c r="UK69" s="212" t="s">
        <v>526</v>
      </c>
      <c r="UL69" s="212">
        <v>34</v>
      </c>
      <c r="UM69" s="212">
        <v>456</v>
      </c>
      <c r="UN69" s="212">
        <v>45</v>
      </c>
      <c r="UO69" s="212">
        <v>56</v>
      </c>
      <c r="UP69" s="212" t="s">
        <v>812</v>
      </c>
      <c r="UQ69" s="212">
        <v>34</v>
      </c>
      <c r="UR69" s="212">
        <v>45</v>
      </c>
      <c r="US69" s="212" t="s">
        <v>812</v>
      </c>
      <c r="UT69" s="212">
        <v>34</v>
      </c>
      <c r="UU69" s="212">
        <v>56</v>
      </c>
      <c r="UV69" s="212" t="s">
        <v>812</v>
      </c>
      <c r="UW69" s="212" t="s">
        <v>812</v>
      </c>
      <c r="UX69" s="212">
        <v>45</v>
      </c>
      <c r="UY69" s="212">
        <v>56</v>
      </c>
      <c r="UZ69" s="212" t="s">
        <v>812</v>
      </c>
      <c r="VA69" s="212" t="s">
        <v>812</v>
      </c>
      <c r="VB69" s="212" t="s">
        <v>812</v>
      </c>
      <c r="VC69" s="212">
        <v>1234</v>
      </c>
      <c r="VD69" s="212" t="s">
        <v>517</v>
      </c>
      <c r="VE69" s="212">
        <v>123</v>
      </c>
      <c r="VF69" s="212" t="s">
        <v>518</v>
      </c>
      <c r="VG69" s="505" t="s">
        <v>519</v>
      </c>
      <c r="VH69" s="212" t="s">
        <v>520</v>
      </c>
      <c r="VI69" s="212">
        <v>12</v>
      </c>
      <c r="VJ69" s="212">
        <v>2345</v>
      </c>
      <c r="VK69" s="212">
        <v>234</v>
      </c>
      <c r="VL69" s="212" t="s">
        <v>521</v>
      </c>
      <c r="VM69" s="212">
        <v>23</v>
      </c>
      <c r="VN69" s="212">
        <v>345</v>
      </c>
      <c r="VO69" s="212">
        <v>34</v>
      </c>
      <c r="VP69" s="212">
        <v>45</v>
      </c>
      <c r="VQ69" s="212" t="s">
        <v>812</v>
      </c>
      <c r="VR69" s="212">
        <v>1234</v>
      </c>
      <c r="VS69" s="212" t="s">
        <v>522</v>
      </c>
      <c r="VT69" s="212">
        <v>123</v>
      </c>
      <c r="VU69" s="212" t="s">
        <v>523</v>
      </c>
      <c r="VV69" s="505" t="s">
        <v>519</v>
      </c>
      <c r="VW69" s="505" t="s">
        <v>524</v>
      </c>
      <c r="VX69" s="212">
        <v>12</v>
      </c>
      <c r="VY69" s="212" t="s">
        <v>549</v>
      </c>
      <c r="VZ69" s="212">
        <v>234</v>
      </c>
      <c r="WA69" s="212" t="s">
        <v>525</v>
      </c>
      <c r="WB69" s="212">
        <v>23</v>
      </c>
      <c r="WC69" s="212" t="s">
        <v>526</v>
      </c>
      <c r="WD69" s="212">
        <v>34</v>
      </c>
      <c r="WE69" s="212">
        <v>56</v>
      </c>
      <c r="WF69" s="212" t="s">
        <v>812</v>
      </c>
      <c r="WG69" s="212">
        <v>123</v>
      </c>
      <c r="WH69" s="212" t="s">
        <v>527</v>
      </c>
      <c r="WI69" s="212">
        <v>12</v>
      </c>
      <c r="WJ69" s="212">
        <v>234</v>
      </c>
      <c r="WK69" s="212">
        <v>23</v>
      </c>
      <c r="WL69" s="212">
        <v>34</v>
      </c>
      <c r="WM69" s="212" t="s">
        <v>812</v>
      </c>
      <c r="WN69" s="212" t="s">
        <v>517</v>
      </c>
      <c r="WO69" s="212" t="s">
        <v>396</v>
      </c>
      <c r="WP69" s="212">
        <v>123</v>
      </c>
      <c r="WQ69" s="212" t="s">
        <v>438</v>
      </c>
      <c r="WR69" s="505" t="s">
        <v>524</v>
      </c>
      <c r="WS69" s="212" t="s">
        <v>520</v>
      </c>
      <c r="WT69" s="212">
        <v>12</v>
      </c>
      <c r="WU69" s="212" t="s">
        <v>528</v>
      </c>
      <c r="WV69" s="212" t="s">
        <v>525</v>
      </c>
      <c r="WW69" s="212" t="s">
        <v>529</v>
      </c>
      <c r="WX69" s="212">
        <v>23</v>
      </c>
      <c r="WY69" s="212">
        <v>456</v>
      </c>
      <c r="WZ69" s="212">
        <v>45</v>
      </c>
      <c r="XA69" s="212">
        <v>56</v>
      </c>
      <c r="XB69" s="212" t="s">
        <v>812</v>
      </c>
      <c r="XC69" s="212">
        <v>123</v>
      </c>
      <c r="XD69" s="212" t="s">
        <v>520</v>
      </c>
      <c r="XE69" s="212">
        <v>12</v>
      </c>
      <c r="XF69" s="212" t="s">
        <v>529</v>
      </c>
      <c r="XG69" s="212">
        <v>23</v>
      </c>
      <c r="XH69" s="212">
        <v>45</v>
      </c>
      <c r="XI69" s="212" t="s">
        <v>812</v>
      </c>
      <c r="XJ69" s="212">
        <v>123</v>
      </c>
      <c r="XK69" s="505" t="s">
        <v>524</v>
      </c>
      <c r="XL69" s="212">
        <v>12</v>
      </c>
      <c r="XM69" s="212" t="s">
        <v>525</v>
      </c>
      <c r="XN69" s="212">
        <v>23</v>
      </c>
      <c r="XO69" s="212">
        <v>56</v>
      </c>
      <c r="XP69" s="212" t="s">
        <v>812</v>
      </c>
      <c r="XQ69" s="212">
        <v>12</v>
      </c>
      <c r="XR69" s="212">
        <v>23</v>
      </c>
      <c r="XS69" s="212" t="s">
        <v>812</v>
      </c>
      <c r="XT69" s="212" t="s">
        <v>518</v>
      </c>
      <c r="XU69" s="212" t="s">
        <v>523</v>
      </c>
      <c r="XV69" s="212" t="s">
        <v>527</v>
      </c>
      <c r="XW69" s="212" t="s">
        <v>531</v>
      </c>
      <c r="XX69" s="505" t="s">
        <v>524</v>
      </c>
      <c r="XY69" s="212" t="s">
        <v>520</v>
      </c>
      <c r="XZ69" s="212">
        <v>12</v>
      </c>
      <c r="YA69" s="212">
        <v>3456</v>
      </c>
      <c r="YB69" s="212">
        <v>345</v>
      </c>
      <c r="YC69" s="212" t="s">
        <v>526</v>
      </c>
      <c r="YD69" s="212">
        <v>34</v>
      </c>
      <c r="YE69" s="212">
        <v>456</v>
      </c>
      <c r="YF69" s="212">
        <v>45</v>
      </c>
      <c r="YG69" s="212">
        <v>56</v>
      </c>
      <c r="YH69" s="212" t="s">
        <v>527</v>
      </c>
      <c r="YI69" s="212" t="s">
        <v>520</v>
      </c>
      <c r="YJ69" s="212">
        <v>12</v>
      </c>
      <c r="YK69" s="212">
        <v>345</v>
      </c>
      <c r="YL69" s="212">
        <v>34</v>
      </c>
      <c r="YM69" s="212">
        <v>45</v>
      </c>
      <c r="YN69" s="212" t="s">
        <v>812</v>
      </c>
      <c r="YO69" s="212" t="s">
        <v>527</v>
      </c>
      <c r="YP69" s="508" t="s">
        <v>524</v>
      </c>
      <c r="YQ69" s="212">
        <v>12</v>
      </c>
      <c r="YR69" s="212" t="s">
        <v>526</v>
      </c>
      <c r="YS69" s="212">
        <v>34</v>
      </c>
      <c r="YT69" s="212">
        <v>56</v>
      </c>
      <c r="YU69" s="212" t="s">
        <v>812</v>
      </c>
      <c r="YV69" s="212">
        <v>12</v>
      </c>
      <c r="YW69" s="212">
        <v>34</v>
      </c>
      <c r="YX69" s="212" t="s">
        <v>812</v>
      </c>
      <c r="YY69" s="505" t="s">
        <v>524</v>
      </c>
      <c r="YZ69" s="212" t="s">
        <v>520</v>
      </c>
      <c r="ZA69" s="212">
        <v>12</v>
      </c>
      <c r="ZB69" s="212">
        <v>456</v>
      </c>
      <c r="ZC69" s="212">
        <v>45</v>
      </c>
      <c r="ZD69" s="212">
        <v>56</v>
      </c>
      <c r="ZE69" s="212" t="s">
        <v>812</v>
      </c>
      <c r="ZF69" s="212">
        <v>12</v>
      </c>
      <c r="ZG69" s="212">
        <v>56</v>
      </c>
      <c r="ZH69" s="212" t="s">
        <v>812</v>
      </c>
      <c r="ZI69" s="212">
        <v>12</v>
      </c>
      <c r="ZJ69" s="212">
        <v>45</v>
      </c>
      <c r="ZK69" s="212" t="s">
        <v>812</v>
      </c>
      <c r="ZL69" s="212" t="s">
        <v>812</v>
      </c>
      <c r="ZM69" s="212">
        <v>2345</v>
      </c>
      <c r="ZN69" s="212" t="s">
        <v>549</v>
      </c>
      <c r="ZO69" s="212">
        <v>234</v>
      </c>
      <c r="ZP69" s="212" t="s">
        <v>528</v>
      </c>
      <c r="ZQ69" s="212" t="s">
        <v>525</v>
      </c>
      <c r="ZR69" s="212" t="s">
        <v>529</v>
      </c>
      <c r="ZS69" s="212">
        <v>23</v>
      </c>
      <c r="ZT69" s="212">
        <v>3456</v>
      </c>
      <c r="ZU69" s="212">
        <v>345</v>
      </c>
      <c r="ZV69" s="212" t="s">
        <v>526</v>
      </c>
      <c r="ZW69" s="212">
        <v>34</v>
      </c>
      <c r="ZX69" s="212">
        <v>456</v>
      </c>
      <c r="ZY69" s="212">
        <v>45</v>
      </c>
      <c r="ZZ69" s="212">
        <v>56</v>
      </c>
      <c r="AAA69" s="212" t="s">
        <v>812</v>
      </c>
      <c r="AAB69" s="212">
        <v>234</v>
      </c>
      <c r="AAC69" s="212" t="s">
        <v>529</v>
      </c>
      <c r="AAD69" s="212">
        <v>23</v>
      </c>
      <c r="AAE69" s="212">
        <v>345</v>
      </c>
      <c r="AAF69" s="212">
        <v>34</v>
      </c>
      <c r="AAG69" s="212">
        <v>45</v>
      </c>
      <c r="AAH69" s="212" t="s">
        <v>812</v>
      </c>
      <c r="AAI69" s="212">
        <v>234</v>
      </c>
      <c r="AAJ69" s="212" t="s">
        <v>525</v>
      </c>
      <c r="AAK69" s="212">
        <v>23</v>
      </c>
      <c r="AAL69" s="212" t="s">
        <v>526</v>
      </c>
      <c r="AAM69" s="212">
        <v>34</v>
      </c>
      <c r="AAN69" s="212">
        <v>56</v>
      </c>
      <c r="AAO69" s="212" t="s">
        <v>812</v>
      </c>
      <c r="AAP69" s="212">
        <v>23</v>
      </c>
      <c r="AAQ69" s="212">
        <v>34</v>
      </c>
      <c r="AAR69" s="212" t="s">
        <v>812</v>
      </c>
      <c r="AAS69" s="212" t="s">
        <v>525</v>
      </c>
      <c r="AAT69" s="212" t="s">
        <v>529</v>
      </c>
      <c r="AAU69" s="212">
        <v>23</v>
      </c>
      <c r="AAV69" s="212">
        <v>456</v>
      </c>
      <c r="AAW69" s="212">
        <v>45</v>
      </c>
      <c r="AAX69" s="212">
        <v>56</v>
      </c>
      <c r="AAY69" s="212" t="s">
        <v>812</v>
      </c>
      <c r="AAZ69" s="212">
        <v>23</v>
      </c>
      <c r="ABA69" s="212">
        <v>56</v>
      </c>
      <c r="ABB69" s="212" t="s">
        <v>812</v>
      </c>
      <c r="ABC69" s="212">
        <v>23</v>
      </c>
      <c r="ABD69" s="212">
        <v>45</v>
      </c>
      <c r="ABE69" s="212" t="s">
        <v>812</v>
      </c>
      <c r="ABF69" s="212" t="s">
        <v>812</v>
      </c>
      <c r="ABG69" s="212">
        <v>345</v>
      </c>
      <c r="ABH69" s="212" t="s">
        <v>526</v>
      </c>
      <c r="ABI69" s="212">
        <v>34</v>
      </c>
      <c r="ABJ69" s="212">
        <v>456</v>
      </c>
      <c r="ABK69" s="212">
        <v>45</v>
      </c>
      <c r="ABL69" s="212">
        <v>56</v>
      </c>
      <c r="ABM69" s="212" t="s">
        <v>812</v>
      </c>
      <c r="ABN69" s="212">
        <v>34</v>
      </c>
      <c r="ABO69" s="212">
        <v>45</v>
      </c>
      <c r="ABP69" s="212" t="s">
        <v>812</v>
      </c>
      <c r="ABQ69" s="212">
        <v>34</v>
      </c>
      <c r="ABR69" s="212">
        <v>56</v>
      </c>
      <c r="ABS69" s="212" t="s">
        <v>812</v>
      </c>
      <c r="ABT69" s="212" t="s">
        <v>812</v>
      </c>
      <c r="ABU69" s="212">
        <v>45</v>
      </c>
      <c r="ABV69" s="212">
        <v>56</v>
      </c>
      <c r="ABW69" s="212" t="s">
        <v>812</v>
      </c>
      <c r="ABX69" s="212" t="s">
        <v>812</v>
      </c>
      <c r="ABY69" s="212" t="s">
        <v>812</v>
      </c>
      <c r="ABZ69" s="212" t="s">
        <v>812</v>
      </c>
      <c r="ACA69" s="212">
        <v>1234</v>
      </c>
      <c r="ACB69" s="212" t="s">
        <v>517</v>
      </c>
      <c r="ACC69" s="212">
        <v>123</v>
      </c>
      <c r="ACD69" s="212" t="s">
        <v>518</v>
      </c>
      <c r="ACE69" s="505" t="s">
        <v>519</v>
      </c>
      <c r="ACF69" s="212" t="s">
        <v>520</v>
      </c>
      <c r="ACG69" s="212">
        <v>12</v>
      </c>
      <c r="ACH69" s="212">
        <v>2345</v>
      </c>
      <c r="ACI69" s="212">
        <v>234</v>
      </c>
      <c r="ACJ69" s="212" t="s">
        <v>521</v>
      </c>
      <c r="ACK69" s="212">
        <v>23</v>
      </c>
      <c r="ACL69" s="212">
        <v>345</v>
      </c>
      <c r="ACM69" s="212">
        <v>34</v>
      </c>
      <c r="ACN69" s="212">
        <v>45</v>
      </c>
      <c r="ACO69" s="212" t="s">
        <v>812</v>
      </c>
      <c r="ACP69" s="212">
        <v>1234</v>
      </c>
      <c r="ACQ69" s="212" t="s">
        <v>522</v>
      </c>
      <c r="ACR69" s="212">
        <v>123</v>
      </c>
      <c r="ACS69" s="212" t="s">
        <v>523</v>
      </c>
      <c r="ACT69" s="505" t="s">
        <v>519</v>
      </c>
      <c r="ACU69" s="505" t="s">
        <v>524</v>
      </c>
      <c r="ACV69" s="212">
        <v>12</v>
      </c>
      <c r="ACW69" s="212" t="s">
        <v>549</v>
      </c>
      <c r="ACX69" s="212">
        <v>234</v>
      </c>
      <c r="ACY69" s="212" t="s">
        <v>525</v>
      </c>
      <c r="ACZ69" s="212">
        <v>23</v>
      </c>
      <c r="ADA69" s="212" t="s">
        <v>526</v>
      </c>
      <c r="ADB69" s="212">
        <v>34</v>
      </c>
      <c r="ADC69" s="212">
        <v>56</v>
      </c>
      <c r="ADD69" s="212" t="s">
        <v>812</v>
      </c>
      <c r="ADE69" s="212">
        <v>123</v>
      </c>
      <c r="ADF69" s="212" t="s">
        <v>527</v>
      </c>
      <c r="ADG69" s="212">
        <v>12</v>
      </c>
      <c r="ADH69" s="212">
        <v>234</v>
      </c>
      <c r="ADI69" s="212">
        <v>23</v>
      </c>
      <c r="ADJ69" s="212">
        <v>34</v>
      </c>
      <c r="ADK69" s="212" t="s">
        <v>812</v>
      </c>
      <c r="ADL69" s="212" t="s">
        <v>517</v>
      </c>
      <c r="ADM69" s="212" t="s">
        <v>396</v>
      </c>
      <c r="ADN69" s="212">
        <v>123</v>
      </c>
      <c r="ADO69" s="212" t="s">
        <v>438</v>
      </c>
      <c r="ADP69" s="505" t="s">
        <v>524</v>
      </c>
      <c r="ADQ69" s="212" t="s">
        <v>520</v>
      </c>
      <c r="ADR69" s="212">
        <v>12</v>
      </c>
      <c r="ADS69" s="212" t="s">
        <v>528</v>
      </c>
      <c r="ADT69" s="212" t="s">
        <v>525</v>
      </c>
      <c r="ADU69" s="212" t="s">
        <v>529</v>
      </c>
      <c r="ADV69" s="212">
        <v>23</v>
      </c>
      <c r="ADW69" s="212">
        <v>456</v>
      </c>
      <c r="ADX69" s="212">
        <v>45</v>
      </c>
      <c r="ADY69" s="212">
        <v>56</v>
      </c>
      <c r="ADZ69" s="212" t="s">
        <v>812</v>
      </c>
      <c r="AEA69" s="212">
        <v>123</v>
      </c>
      <c r="AEB69" s="212" t="s">
        <v>520</v>
      </c>
      <c r="AEC69" s="212">
        <v>12</v>
      </c>
      <c r="AED69" s="212" t="s">
        <v>529</v>
      </c>
      <c r="AEE69" s="212">
        <v>23</v>
      </c>
      <c r="AEF69" s="212">
        <v>45</v>
      </c>
      <c r="AEG69" s="212" t="s">
        <v>812</v>
      </c>
      <c r="AEH69" s="212">
        <v>123</v>
      </c>
      <c r="AEI69" s="505" t="s">
        <v>524</v>
      </c>
      <c r="AEJ69" s="212">
        <v>12</v>
      </c>
      <c r="AEK69" s="212" t="s">
        <v>525</v>
      </c>
      <c r="AEL69" s="212">
        <v>23</v>
      </c>
      <c r="AEM69" s="212">
        <v>56</v>
      </c>
      <c r="AEN69" s="212" t="s">
        <v>812</v>
      </c>
      <c r="AEO69" s="212">
        <v>12</v>
      </c>
      <c r="AEP69" s="212">
        <v>23</v>
      </c>
      <c r="AEQ69" s="212" t="s">
        <v>812</v>
      </c>
      <c r="AER69" s="212" t="s">
        <v>518</v>
      </c>
      <c r="AES69" s="212" t="s">
        <v>523</v>
      </c>
      <c r="AET69" s="212" t="s">
        <v>527</v>
      </c>
      <c r="AEU69" s="212" t="s">
        <v>531</v>
      </c>
      <c r="AEV69" s="505" t="s">
        <v>524</v>
      </c>
      <c r="AEW69" s="212" t="s">
        <v>520</v>
      </c>
      <c r="AEX69" s="212">
        <v>12</v>
      </c>
      <c r="AEY69" s="212">
        <v>3456</v>
      </c>
      <c r="AEZ69" s="212">
        <v>345</v>
      </c>
      <c r="AFA69" s="212" t="s">
        <v>526</v>
      </c>
      <c r="AFB69" s="212">
        <v>34</v>
      </c>
      <c r="AFC69" s="212">
        <v>456</v>
      </c>
      <c r="AFD69" s="212">
        <v>45</v>
      </c>
      <c r="AFE69" s="212">
        <v>56</v>
      </c>
      <c r="AFF69" s="212" t="s">
        <v>812</v>
      </c>
      <c r="AFG69" s="212" t="s">
        <v>527</v>
      </c>
      <c r="AFH69" s="212" t="s">
        <v>520</v>
      </c>
      <c r="AFI69" s="212">
        <v>12</v>
      </c>
      <c r="AFJ69" s="212">
        <v>345</v>
      </c>
      <c r="AFK69" s="212">
        <v>34</v>
      </c>
      <c r="AFL69" s="212">
        <v>45</v>
      </c>
      <c r="AFM69" s="212" t="s">
        <v>812</v>
      </c>
      <c r="AFN69" s="212" t="s">
        <v>527</v>
      </c>
      <c r="AFO69" s="505" t="s">
        <v>524</v>
      </c>
      <c r="AFP69" s="212">
        <v>12</v>
      </c>
      <c r="AFQ69" s="212" t="s">
        <v>526</v>
      </c>
      <c r="AFR69" s="212">
        <v>34</v>
      </c>
      <c r="AFS69" s="212">
        <v>56</v>
      </c>
      <c r="AFT69" s="212" t="s">
        <v>812</v>
      </c>
      <c r="AFU69" s="212">
        <v>12</v>
      </c>
      <c r="AFV69" s="212">
        <v>34</v>
      </c>
      <c r="AFW69" s="212" t="s">
        <v>812</v>
      </c>
      <c r="AFX69" s="505" t="s">
        <v>524</v>
      </c>
      <c r="AFY69" s="212" t="s">
        <v>520</v>
      </c>
      <c r="AFZ69" s="212">
        <v>12</v>
      </c>
      <c r="AGA69" s="212">
        <v>456</v>
      </c>
      <c r="AGB69" s="212">
        <v>45</v>
      </c>
      <c r="AGC69" s="212">
        <v>56</v>
      </c>
      <c r="AGD69" s="212" t="s">
        <v>812</v>
      </c>
      <c r="AGE69" s="212">
        <v>12</v>
      </c>
      <c r="AGF69" s="212">
        <v>56</v>
      </c>
      <c r="AGG69" s="212" t="s">
        <v>812</v>
      </c>
      <c r="AGH69" s="212">
        <v>12</v>
      </c>
      <c r="AGI69" s="212">
        <v>45</v>
      </c>
      <c r="AGJ69" s="212" t="s">
        <v>812</v>
      </c>
      <c r="AGK69" s="212" t="s">
        <v>812</v>
      </c>
      <c r="AGL69" s="212">
        <v>2345</v>
      </c>
      <c r="AGM69" s="212" t="s">
        <v>549</v>
      </c>
      <c r="AGN69" s="212">
        <v>234</v>
      </c>
      <c r="AGO69" s="212" t="s">
        <v>528</v>
      </c>
      <c r="AGP69" s="212" t="s">
        <v>525</v>
      </c>
      <c r="AGQ69" s="212" t="s">
        <v>529</v>
      </c>
      <c r="AGR69" s="212">
        <v>23</v>
      </c>
      <c r="AGS69" s="212">
        <v>3456</v>
      </c>
      <c r="AGT69" s="212">
        <v>345</v>
      </c>
      <c r="AGU69" s="212" t="s">
        <v>526</v>
      </c>
      <c r="AGV69" s="212">
        <v>34</v>
      </c>
      <c r="AGW69" s="212">
        <v>456</v>
      </c>
      <c r="AGX69" s="212">
        <v>45</v>
      </c>
      <c r="AGY69" s="212">
        <v>56</v>
      </c>
      <c r="AGZ69" s="212" t="s">
        <v>812</v>
      </c>
      <c r="AHA69" s="212">
        <v>234</v>
      </c>
      <c r="AHB69" s="212" t="s">
        <v>529</v>
      </c>
      <c r="AHC69" s="212">
        <v>23</v>
      </c>
      <c r="AHD69" s="212">
        <v>345</v>
      </c>
      <c r="AHE69" s="212">
        <v>34</v>
      </c>
      <c r="AHF69" s="212">
        <v>45</v>
      </c>
      <c r="AHG69" s="212" t="s">
        <v>812</v>
      </c>
      <c r="AHH69" s="212">
        <v>234</v>
      </c>
      <c r="AHI69" s="212" t="s">
        <v>525</v>
      </c>
      <c r="AHJ69" s="212">
        <v>23</v>
      </c>
      <c r="AHK69" s="212" t="s">
        <v>526</v>
      </c>
      <c r="AHL69" s="212">
        <v>34</v>
      </c>
      <c r="AHM69" s="212">
        <v>56</v>
      </c>
      <c r="AHN69" s="212" t="s">
        <v>812</v>
      </c>
      <c r="AHO69" s="212">
        <v>23</v>
      </c>
      <c r="AHP69" s="212">
        <v>34</v>
      </c>
      <c r="AHQ69" s="212" t="s">
        <v>812</v>
      </c>
      <c r="AHR69" s="212" t="s">
        <v>525</v>
      </c>
      <c r="AHS69" s="212" t="s">
        <v>529</v>
      </c>
      <c r="AHT69" s="212">
        <v>23</v>
      </c>
      <c r="AHU69" s="212">
        <v>456</v>
      </c>
      <c r="AHV69" s="212">
        <v>45</v>
      </c>
      <c r="AHW69" s="212">
        <v>56</v>
      </c>
      <c r="AHX69" s="212" t="s">
        <v>812</v>
      </c>
      <c r="AHY69" s="212">
        <v>23</v>
      </c>
      <c r="AHZ69" s="212">
        <v>56</v>
      </c>
      <c r="AIA69" s="212" t="s">
        <v>812</v>
      </c>
      <c r="AIB69" s="212">
        <v>23</v>
      </c>
      <c r="AIC69" s="212">
        <v>45</v>
      </c>
      <c r="AID69" s="212" t="s">
        <v>812</v>
      </c>
      <c r="AIE69" s="212" t="s">
        <v>812</v>
      </c>
      <c r="AIF69" s="212">
        <v>345</v>
      </c>
      <c r="AIG69" s="212" t="s">
        <v>526</v>
      </c>
      <c r="AIH69" s="212">
        <v>34</v>
      </c>
      <c r="AII69" s="212">
        <v>456</v>
      </c>
      <c r="AIJ69" s="212">
        <v>45</v>
      </c>
      <c r="AIK69" s="212">
        <v>56</v>
      </c>
      <c r="AIL69" s="212" t="s">
        <v>812</v>
      </c>
      <c r="AIM69" s="212">
        <v>34</v>
      </c>
      <c r="AIN69" s="212">
        <v>45</v>
      </c>
      <c r="AIO69" s="212" t="s">
        <v>812</v>
      </c>
      <c r="AIP69" s="212">
        <v>34</v>
      </c>
      <c r="AIQ69" s="212">
        <v>56</v>
      </c>
      <c r="AIR69" s="212" t="s">
        <v>812</v>
      </c>
      <c r="AIS69" s="212" t="s">
        <v>812</v>
      </c>
      <c r="AIT69" s="212">
        <v>45</v>
      </c>
      <c r="AIU69" s="212">
        <v>56</v>
      </c>
      <c r="AIV69" s="212" t="s">
        <v>812</v>
      </c>
      <c r="AIW69" s="212" t="s">
        <v>812</v>
      </c>
      <c r="AIX69" s="212" t="s">
        <v>812</v>
      </c>
      <c r="AIY69" s="212" t="s">
        <v>336</v>
      </c>
      <c r="AIZ69" s="212" t="s">
        <v>337</v>
      </c>
      <c r="AJA69" s="212" t="s">
        <v>338</v>
      </c>
      <c r="AJB69" s="212" t="s">
        <v>339</v>
      </c>
      <c r="AJC69" s="212" t="s">
        <v>350</v>
      </c>
      <c r="AJD69" s="212" t="s">
        <v>340</v>
      </c>
      <c r="AJE69" s="212" t="s">
        <v>341</v>
      </c>
      <c r="AJF69" s="212" t="s">
        <v>342</v>
      </c>
      <c r="AJG69" s="212" t="s">
        <v>343</v>
      </c>
      <c r="AJH69" s="212" t="s">
        <v>344</v>
      </c>
      <c r="AJI69" s="212" t="s">
        <v>345</v>
      </c>
      <c r="AJJ69" s="212" t="s">
        <v>346</v>
      </c>
      <c r="AJK69" s="212" t="s">
        <v>347</v>
      </c>
      <c r="AJL69" s="212" t="s">
        <v>348</v>
      </c>
      <c r="AJM69" s="212" t="s">
        <v>349</v>
      </c>
      <c r="AJN69" s="212" t="s">
        <v>351</v>
      </c>
      <c r="AJO69" s="212" t="s">
        <v>352</v>
      </c>
      <c r="AJP69" s="212" t="s">
        <v>353</v>
      </c>
      <c r="AJQ69" s="212" t="s">
        <v>355</v>
      </c>
      <c r="AJR69" s="212" t="s">
        <v>356</v>
      </c>
      <c r="AJS69" s="212" t="s">
        <v>357</v>
      </c>
      <c r="AJT69" s="212" t="s">
        <v>358</v>
      </c>
      <c r="AJU69" s="212" t="s">
        <v>541</v>
      </c>
      <c r="AJV69" s="212" t="s">
        <v>359</v>
      </c>
      <c r="AJW69" s="212" t="s">
        <v>360</v>
      </c>
      <c r="AJX69" s="212" t="s">
        <v>361</v>
      </c>
      <c r="AJY69" s="212" t="s">
        <v>362</v>
      </c>
      <c r="AJZ69" s="212" t="s">
        <v>363</v>
      </c>
      <c r="AKA69" s="212" t="s">
        <v>364</v>
      </c>
      <c r="AKB69" s="212" t="s">
        <v>365</v>
      </c>
      <c r="AKC69" s="212" t="s">
        <v>366</v>
      </c>
      <c r="AKD69" s="212" t="s">
        <v>367</v>
      </c>
      <c r="AKE69" s="212" t="s">
        <v>368</v>
      </c>
      <c r="AKF69" s="212" t="s">
        <v>369</v>
      </c>
      <c r="AKG69" s="212" t="s">
        <v>370</v>
      </c>
      <c r="AKH69" s="212" t="s">
        <v>371</v>
      </c>
      <c r="AKI69" s="212" t="s">
        <v>372</v>
      </c>
      <c r="AKJ69" s="212" t="s">
        <v>373</v>
      </c>
      <c r="AKK69" s="212" t="s">
        <v>374</v>
      </c>
      <c r="AKL69" s="212" t="s">
        <v>375</v>
      </c>
      <c r="AKM69" s="212" t="s">
        <v>376</v>
      </c>
      <c r="AKN69" s="212" t="s">
        <v>377</v>
      </c>
      <c r="AKO69" s="212" t="s">
        <v>378</v>
      </c>
      <c r="AKP69" s="212" t="s">
        <v>379</v>
      </c>
      <c r="AKQ69" s="212" t="s">
        <v>380</v>
      </c>
      <c r="AKR69" s="212" t="s">
        <v>381</v>
      </c>
      <c r="AKS69" s="212" t="s">
        <v>382</v>
      </c>
      <c r="AKT69" s="212" t="s">
        <v>383</v>
      </c>
      <c r="AKU69" s="212" t="s">
        <v>384</v>
      </c>
      <c r="AKV69" s="212" t="s">
        <v>385</v>
      </c>
      <c r="AKW69" s="212" t="s">
        <v>386</v>
      </c>
      <c r="AKX69" s="212" t="s">
        <v>387</v>
      </c>
      <c r="AKY69" s="212" t="s">
        <v>394</v>
      </c>
      <c r="AKZ69" s="212" t="s">
        <v>392</v>
      </c>
      <c r="ALA69" s="212" t="s">
        <v>393</v>
      </c>
      <c r="ALB69" s="212" t="s">
        <v>391</v>
      </c>
      <c r="ALC69" s="212" t="s">
        <v>390</v>
      </c>
      <c r="ALD69" s="212" t="s">
        <v>389</v>
      </c>
      <c r="ALE69" s="212" t="s">
        <v>388</v>
      </c>
      <c r="ALF69" s="212" t="s">
        <v>397</v>
      </c>
      <c r="ALG69" s="212" t="s">
        <v>398</v>
      </c>
      <c r="ALH69" s="212" t="s">
        <v>399</v>
      </c>
      <c r="ALI69" s="212" t="s">
        <v>400</v>
      </c>
      <c r="ALJ69" s="212" t="s">
        <v>401</v>
      </c>
      <c r="ALK69" s="212" t="s">
        <v>402</v>
      </c>
      <c r="ALL69" s="212" t="s">
        <v>403</v>
      </c>
      <c r="ALM69" s="212" t="s">
        <v>404</v>
      </c>
      <c r="ALN69" s="212" t="s">
        <v>405</v>
      </c>
      <c r="ALO69" s="212" t="s">
        <v>406</v>
      </c>
      <c r="ALP69" s="212" t="s">
        <v>407</v>
      </c>
      <c r="ALQ69" s="212" t="s">
        <v>408</v>
      </c>
      <c r="ALR69" s="212" t="s">
        <v>409</v>
      </c>
      <c r="ALS69" s="212" t="s">
        <v>410</v>
      </c>
      <c r="ALT69" s="212" t="s">
        <v>411</v>
      </c>
      <c r="ALU69" s="212" t="s">
        <v>412</v>
      </c>
      <c r="ALV69" s="212" t="s">
        <v>413</v>
      </c>
      <c r="ALW69" s="212" t="s">
        <v>414</v>
      </c>
      <c r="ALX69" s="212" t="s">
        <v>415</v>
      </c>
      <c r="ALY69" s="212" t="s">
        <v>416</v>
      </c>
      <c r="ALZ69" s="212" t="s">
        <v>417</v>
      </c>
      <c r="AMA69" s="212" t="s">
        <v>530</v>
      </c>
      <c r="AMB69" s="212" t="s">
        <v>418</v>
      </c>
      <c r="AMC69" s="212" t="s">
        <v>419</v>
      </c>
      <c r="AMD69" s="212" t="s">
        <v>420</v>
      </c>
      <c r="AME69" s="212" t="s">
        <v>422</v>
      </c>
      <c r="AMF69" s="212" t="s">
        <v>423</v>
      </c>
      <c r="AMG69" s="212" t="s">
        <v>424</v>
      </c>
      <c r="AMH69" s="212" t="s">
        <v>425</v>
      </c>
      <c r="AMI69" s="212" t="s">
        <v>542</v>
      </c>
      <c r="AMJ69" s="212" t="s">
        <v>427</v>
      </c>
      <c r="AMK69" s="212" t="s">
        <v>428</v>
      </c>
      <c r="AML69" s="212" t="s">
        <v>429</v>
      </c>
      <c r="AMM69" s="212" t="s">
        <v>547</v>
      </c>
      <c r="AMN69" s="212" t="s">
        <v>430</v>
      </c>
      <c r="AMO69" s="212" t="s">
        <v>431</v>
      </c>
      <c r="AMP69" s="212" t="s">
        <v>432</v>
      </c>
      <c r="AMQ69" s="212" t="s">
        <v>433</v>
      </c>
      <c r="AMR69" s="212" t="s">
        <v>434</v>
      </c>
      <c r="AMS69" s="212" t="s">
        <v>435</v>
      </c>
      <c r="AMT69" s="212" t="s">
        <v>436</v>
      </c>
      <c r="AMU69" s="212" t="s">
        <v>437</v>
      </c>
      <c r="AMV69" s="212" t="s">
        <v>543</v>
      </c>
      <c r="AMW69" s="212" t="s">
        <v>439</v>
      </c>
      <c r="AMX69" s="212" t="s">
        <v>440</v>
      </c>
      <c r="AMY69" s="212" t="s">
        <v>441</v>
      </c>
      <c r="AMZ69" s="212" t="s">
        <v>442</v>
      </c>
      <c r="ANA69" s="212" t="s">
        <v>443</v>
      </c>
      <c r="ANB69" s="212" t="s">
        <v>444</v>
      </c>
      <c r="ANC69" s="505" t="s">
        <v>445</v>
      </c>
      <c r="AND69" s="212" t="s">
        <v>446</v>
      </c>
      <c r="ANE69" s="212" t="s">
        <v>447</v>
      </c>
      <c r="ANF69" s="212" t="s">
        <v>448</v>
      </c>
      <c r="ANG69" s="212" t="s">
        <v>449</v>
      </c>
      <c r="ANH69" s="212" t="s">
        <v>450</v>
      </c>
      <c r="ANI69" s="212" t="s">
        <v>451</v>
      </c>
      <c r="ANJ69" s="212" t="s">
        <v>452</v>
      </c>
      <c r="ANK69" s="212" t="s">
        <v>453</v>
      </c>
      <c r="ANL69" s="212" t="s">
        <v>454</v>
      </c>
      <c r="ANM69" s="212" t="s">
        <v>455</v>
      </c>
      <c r="ANN69" s="212" t="s">
        <v>456</v>
      </c>
      <c r="ANO69" s="212" t="s">
        <v>457</v>
      </c>
      <c r="ANP69" s="212" t="s">
        <v>458</v>
      </c>
      <c r="ANQ69" s="212" t="s">
        <v>459</v>
      </c>
      <c r="ANR69" s="212" t="s">
        <v>460</v>
      </c>
      <c r="ANS69" s="212" t="s">
        <v>461</v>
      </c>
      <c r="ANT69" s="212" t="s">
        <v>462</v>
      </c>
      <c r="ANU69" s="212" t="s">
        <v>463</v>
      </c>
      <c r="ANV69" s="212" t="s">
        <v>464</v>
      </c>
      <c r="ANW69" s="212" t="s">
        <v>465</v>
      </c>
      <c r="ANX69" s="212" t="s">
        <v>466</v>
      </c>
      <c r="ANY69" s="212" t="s">
        <v>467</v>
      </c>
      <c r="ANZ69" s="212" t="s">
        <v>468</v>
      </c>
      <c r="AOA69" s="212" t="s">
        <v>469</v>
      </c>
      <c r="AOB69" s="212" t="s">
        <v>470</v>
      </c>
      <c r="AOC69" s="212" t="s">
        <v>471</v>
      </c>
      <c r="AOD69" s="212" t="s">
        <v>472</v>
      </c>
      <c r="AOE69" s="212" t="s">
        <v>473</v>
      </c>
      <c r="AOF69" s="212" t="s">
        <v>475</v>
      </c>
      <c r="AOG69" s="212" t="s">
        <v>476</v>
      </c>
      <c r="AOH69" s="212" t="s">
        <v>477</v>
      </c>
      <c r="AOI69" s="212" t="s">
        <v>478</v>
      </c>
      <c r="AOJ69" s="212" t="s">
        <v>479</v>
      </c>
      <c r="AOK69" s="212" t="s">
        <v>480</v>
      </c>
      <c r="AOL69" s="212" t="s">
        <v>466</v>
      </c>
      <c r="AOM69" s="212" t="s">
        <v>481</v>
      </c>
      <c r="AON69" s="212" t="s">
        <v>482</v>
      </c>
      <c r="AOO69" s="212" t="s">
        <v>483</v>
      </c>
      <c r="AOP69" s="212" t="s">
        <v>485</v>
      </c>
      <c r="AOQ69" s="212" t="s">
        <v>486</v>
      </c>
      <c r="AOR69" s="212" t="s">
        <v>487</v>
      </c>
      <c r="AOS69" s="212" t="s">
        <v>488</v>
      </c>
      <c r="AOT69" s="212" t="s">
        <v>489</v>
      </c>
      <c r="AOU69" s="212" t="s">
        <v>490</v>
      </c>
      <c r="AOV69" s="212" t="s">
        <v>466</v>
      </c>
      <c r="AOW69" s="212" t="s">
        <v>491</v>
      </c>
      <c r="AOX69" s="212" t="s">
        <v>492</v>
      </c>
      <c r="AOY69" s="212" t="s">
        <v>493</v>
      </c>
      <c r="AOZ69" s="212" t="s">
        <v>494</v>
      </c>
      <c r="APA69" s="212" t="s">
        <v>544</v>
      </c>
      <c r="APB69" s="212" t="s">
        <v>545</v>
      </c>
      <c r="APC69" s="212" t="s">
        <v>496</v>
      </c>
      <c r="APD69" s="212" t="s">
        <v>497</v>
      </c>
      <c r="APE69" s="212" t="s">
        <v>498</v>
      </c>
      <c r="APF69" s="212" t="s">
        <v>499</v>
      </c>
      <c r="APG69" s="212" t="s">
        <v>500</v>
      </c>
      <c r="APH69" s="212" t="s">
        <v>501</v>
      </c>
      <c r="API69" s="212" t="s">
        <v>502</v>
      </c>
      <c r="APJ69" s="212" t="s">
        <v>503</v>
      </c>
      <c r="APK69" s="212" t="s">
        <v>504</v>
      </c>
      <c r="APL69" s="212" t="s">
        <v>505</v>
      </c>
      <c r="APM69" s="212" t="s">
        <v>506</v>
      </c>
      <c r="APN69" s="212" t="s">
        <v>507</v>
      </c>
      <c r="APO69" s="212" t="s">
        <v>508</v>
      </c>
      <c r="APP69" s="212" t="s">
        <v>509</v>
      </c>
      <c r="APQ69" s="212" t="s">
        <v>510</v>
      </c>
      <c r="APR69" s="212" t="s">
        <v>511</v>
      </c>
      <c r="APS69" s="212" t="s">
        <v>512</v>
      </c>
      <c r="APT69" s="212" t="s">
        <v>513</v>
      </c>
      <c r="APU69" s="212" t="s">
        <v>514</v>
      </c>
      <c r="APV69" s="212" t="s">
        <v>515</v>
      </c>
      <c r="APW69" s="212" t="s">
        <v>336</v>
      </c>
      <c r="APX69" s="212" t="s">
        <v>337</v>
      </c>
      <c r="APY69" s="212" t="s">
        <v>338</v>
      </c>
      <c r="APZ69" s="212" t="s">
        <v>339</v>
      </c>
      <c r="AQA69" s="212" t="s">
        <v>350</v>
      </c>
      <c r="AQB69" s="212" t="s">
        <v>340</v>
      </c>
      <c r="AQC69" s="212" t="s">
        <v>341</v>
      </c>
      <c r="AQD69" s="212" t="s">
        <v>342</v>
      </c>
      <c r="AQE69" s="212" t="s">
        <v>343</v>
      </c>
      <c r="AQF69" s="212" t="s">
        <v>344</v>
      </c>
      <c r="AQG69" s="212" t="s">
        <v>345</v>
      </c>
      <c r="AQH69" s="212" t="s">
        <v>346</v>
      </c>
      <c r="AQI69" s="212" t="s">
        <v>347</v>
      </c>
      <c r="AQJ69" s="212" t="s">
        <v>348</v>
      </c>
      <c r="AQK69" s="212" t="s">
        <v>349</v>
      </c>
      <c r="AQL69" s="212" t="s">
        <v>351</v>
      </c>
      <c r="AQM69" s="212" t="s">
        <v>352</v>
      </c>
      <c r="AQN69" s="212" t="s">
        <v>353</v>
      </c>
      <c r="AQO69" s="212" t="s">
        <v>355</v>
      </c>
      <c r="AQP69" s="212" t="s">
        <v>356</v>
      </c>
      <c r="AQQ69" s="212" t="s">
        <v>357</v>
      </c>
      <c r="AQR69" s="212" t="s">
        <v>358</v>
      </c>
      <c r="AQS69" s="212" t="s">
        <v>541</v>
      </c>
      <c r="AQT69" s="212" t="s">
        <v>359</v>
      </c>
      <c r="AQU69" s="212" t="s">
        <v>360</v>
      </c>
      <c r="AQV69" s="212" t="s">
        <v>361</v>
      </c>
      <c r="AQW69" s="212" t="s">
        <v>362</v>
      </c>
      <c r="AQX69" s="212" t="s">
        <v>363</v>
      </c>
      <c r="AQY69" s="212" t="s">
        <v>364</v>
      </c>
      <c r="AQZ69" s="212" t="s">
        <v>365</v>
      </c>
      <c r="ARA69" s="212" t="s">
        <v>366</v>
      </c>
      <c r="ARB69" s="212" t="s">
        <v>367</v>
      </c>
      <c r="ARC69" s="212" t="s">
        <v>368</v>
      </c>
      <c r="ARD69" s="212" t="s">
        <v>369</v>
      </c>
      <c r="ARE69" s="212" t="s">
        <v>370</v>
      </c>
      <c r="ARF69" s="212" t="s">
        <v>371</v>
      </c>
      <c r="ARG69" s="212" t="s">
        <v>372</v>
      </c>
      <c r="ARH69" s="212" t="s">
        <v>373</v>
      </c>
      <c r="ARI69" s="212" t="s">
        <v>374</v>
      </c>
      <c r="ARJ69" s="212" t="s">
        <v>375</v>
      </c>
      <c r="ARK69" s="212" t="s">
        <v>376</v>
      </c>
      <c r="ARL69" s="212" t="s">
        <v>377</v>
      </c>
      <c r="ARM69" s="212" t="s">
        <v>378</v>
      </c>
      <c r="ARN69" s="212" t="s">
        <v>379</v>
      </c>
      <c r="ARO69" s="212" t="s">
        <v>380</v>
      </c>
      <c r="ARP69" s="212" t="s">
        <v>381</v>
      </c>
      <c r="ARQ69" s="212" t="s">
        <v>382</v>
      </c>
      <c r="ARR69" s="212" t="s">
        <v>383</v>
      </c>
      <c r="ARS69" s="212" t="s">
        <v>384</v>
      </c>
      <c r="ART69" s="212" t="s">
        <v>385</v>
      </c>
      <c r="ARU69" s="212" t="s">
        <v>386</v>
      </c>
      <c r="ARV69" s="212" t="s">
        <v>387</v>
      </c>
      <c r="ARW69" s="212" t="s">
        <v>394</v>
      </c>
      <c r="ARX69" s="212" t="s">
        <v>392</v>
      </c>
      <c r="ARY69" s="212" t="s">
        <v>393</v>
      </c>
      <c r="ARZ69" s="212" t="s">
        <v>391</v>
      </c>
      <c r="ASA69" s="212" t="s">
        <v>390</v>
      </c>
      <c r="ASB69" s="212" t="s">
        <v>389</v>
      </c>
      <c r="ASC69" s="212" t="s">
        <v>388</v>
      </c>
      <c r="ASD69" s="212" t="s">
        <v>397</v>
      </c>
      <c r="ASE69" s="212" t="s">
        <v>398</v>
      </c>
      <c r="ASF69" s="212" t="s">
        <v>399</v>
      </c>
      <c r="ASG69" s="212" t="s">
        <v>400</v>
      </c>
      <c r="ASH69" s="212" t="s">
        <v>401</v>
      </c>
      <c r="ASI69" s="212" t="s">
        <v>402</v>
      </c>
      <c r="ASJ69" s="212" t="s">
        <v>403</v>
      </c>
      <c r="ASK69" s="212" t="s">
        <v>404</v>
      </c>
      <c r="ASL69" s="212" t="s">
        <v>405</v>
      </c>
      <c r="ASM69" s="212" t="s">
        <v>406</v>
      </c>
      <c r="ASN69" s="212" t="s">
        <v>407</v>
      </c>
      <c r="ASO69" s="212" t="s">
        <v>408</v>
      </c>
      <c r="ASP69" s="212" t="s">
        <v>409</v>
      </c>
      <c r="ASQ69" s="212" t="s">
        <v>410</v>
      </c>
      <c r="ASR69" s="212" t="s">
        <v>411</v>
      </c>
      <c r="ASS69" s="212" t="s">
        <v>412</v>
      </c>
      <c r="AST69" s="212" t="s">
        <v>413</v>
      </c>
      <c r="ASU69" s="212" t="s">
        <v>414</v>
      </c>
      <c r="ASV69" s="212" t="s">
        <v>415</v>
      </c>
      <c r="ASW69" s="212" t="s">
        <v>416</v>
      </c>
      <c r="ASX69" s="212" t="s">
        <v>417</v>
      </c>
      <c r="ASY69" s="212" t="s">
        <v>530</v>
      </c>
      <c r="ASZ69" s="212" t="s">
        <v>418</v>
      </c>
      <c r="ATA69" s="212" t="s">
        <v>419</v>
      </c>
      <c r="ATB69" s="212" t="s">
        <v>420</v>
      </c>
      <c r="ATC69" s="212" t="s">
        <v>422</v>
      </c>
      <c r="ATD69" s="212" t="s">
        <v>423</v>
      </c>
      <c r="ATE69" s="212" t="s">
        <v>424</v>
      </c>
      <c r="ATF69" s="212" t="s">
        <v>425</v>
      </c>
      <c r="ATG69" s="212" t="s">
        <v>542</v>
      </c>
      <c r="ATH69" s="212" t="s">
        <v>427</v>
      </c>
      <c r="ATI69" s="212" t="s">
        <v>428</v>
      </c>
      <c r="ATJ69" s="212" t="s">
        <v>429</v>
      </c>
      <c r="ATK69" s="212" t="s">
        <v>547</v>
      </c>
      <c r="ATL69" s="212" t="s">
        <v>430</v>
      </c>
      <c r="ATM69" s="212" t="s">
        <v>431</v>
      </c>
      <c r="ATN69" s="212" t="s">
        <v>432</v>
      </c>
      <c r="ATO69" s="212" t="s">
        <v>433</v>
      </c>
      <c r="ATP69" s="212" t="s">
        <v>434</v>
      </c>
      <c r="ATQ69" s="212" t="s">
        <v>435</v>
      </c>
      <c r="ATR69" s="212" t="s">
        <v>436</v>
      </c>
      <c r="ATS69" s="212" t="s">
        <v>437</v>
      </c>
      <c r="ATT69" s="212" t="s">
        <v>550</v>
      </c>
      <c r="ATU69" s="212" t="s">
        <v>439</v>
      </c>
      <c r="ATV69" s="212" t="s">
        <v>440</v>
      </c>
      <c r="ATW69" s="212" t="s">
        <v>441</v>
      </c>
      <c r="ATX69" s="212" t="s">
        <v>442</v>
      </c>
      <c r="ATY69" s="212" t="s">
        <v>443</v>
      </c>
      <c r="ATZ69" s="212" t="s">
        <v>444</v>
      </c>
      <c r="AUA69" s="505" t="s">
        <v>445</v>
      </c>
      <c r="AUB69" s="212" t="s">
        <v>446</v>
      </c>
      <c r="AUC69" s="212" t="s">
        <v>447</v>
      </c>
      <c r="AUD69" s="212" t="s">
        <v>448</v>
      </c>
      <c r="AUE69" s="212" t="s">
        <v>449</v>
      </c>
      <c r="AUF69" s="212" t="s">
        <v>450</v>
      </c>
      <c r="AUG69" s="212" t="s">
        <v>451</v>
      </c>
      <c r="AUH69" s="212" t="s">
        <v>452</v>
      </c>
      <c r="AUI69" s="212" t="s">
        <v>453</v>
      </c>
      <c r="AUJ69" s="212" t="s">
        <v>454</v>
      </c>
      <c r="AUK69" s="212" t="s">
        <v>455</v>
      </c>
      <c r="AUL69" s="212" t="s">
        <v>456</v>
      </c>
      <c r="AUM69" s="212" t="s">
        <v>457</v>
      </c>
      <c r="AUN69" s="212" t="s">
        <v>458</v>
      </c>
      <c r="AUO69" s="212" t="s">
        <v>459</v>
      </c>
      <c r="AUP69" s="212" t="s">
        <v>460</v>
      </c>
      <c r="AUQ69" s="212" t="s">
        <v>461</v>
      </c>
      <c r="AUR69" s="212" t="s">
        <v>462</v>
      </c>
      <c r="AUS69" s="212" t="s">
        <v>463</v>
      </c>
      <c r="AUT69" s="212" t="s">
        <v>464</v>
      </c>
      <c r="AUU69" s="212" t="s">
        <v>465</v>
      </c>
      <c r="AUV69" s="212" t="s">
        <v>466</v>
      </c>
      <c r="AUW69" s="212" t="s">
        <v>467</v>
      </c>
      <c r="AUX69" s="212" t="s">
        <v>468</v>
      </c>
      <c r="AUY69" s="212" t="s">
        <v>469</v>
      </c>
      <c r="AUZ69" s="212" t="s">
        <v>470</v>
      </c>
      <c r="AVA69" s="212" t="s">
        <v>471</v>
      </c>
      <c r="AVB69" s="212" t="s">
        <v>472</v>
      </c>
      <c r="AVC69" s="212" t="s">
        <v>473</v>
      </c>
      <c r="AVD69" s="212" t="s">
        <v>475</v>
      </c>
      <c r="AVE69" s="212" t="s">
        <v>476</v>
      </c>
      <c r="AVF69" s="212" t="s">
        <v>477</v>
      </c>
      <c r="AVG69" s="212" t="s">
        <v>478</v>
      </c>
      <c r="AVH69" s="212" t="s">
        <v>479</v>
      </c>
      <c r="AVI69" s="212" t="s">
        <v>480</v>
      </c>
      <c r="AVJ69" s="212" t="s">
        <v>466</v>
      </c>
      <c r="AVK69" s="212" t="s">
        <v>481</v>
      </c>
      <c r="AVL69" s="212" t="s">
        <v>482</v>
      </c>
      <c r="AVM69" s="212" t="s">
        <v>483</v>
      </c>
      <c r="AVN69" s="212" t="s">
        <v>485</v>
      </c>
      <c r="AVO69" s="212" t="s">
        <v>486</v>
      </c>
      <c r="AVP69" s="212" t="s">
        <v>487</v>
      </c>
      <c r="AVQ69" s="212" t="s">
        <v>488</v>
      </c>
      <c r="AVR69" s="212" t="s">
        <v>489</v>
      </c>
      <c r="AVS69" s="212" t="s">
        <v>490</v>
      </c>
      <c r="AVT69" s="212" t="s">
        <v>466</v>
      </c>
      <c r="AVU69" s="212" t="s">
        <v>491</v>
      </c>
      <c r="AVV69" s="212" t="s">
        <v>492</v>
      </c>
      <c r="AVW69" s="212" t="s">
        <v>493</v>
      </c>
      <c r="AVX69" s="212" t="s">
        <v>494</v>
      </c>
      <c r="AVY69" s="212" t="s">
        <v>544</v>
      </c>
      <c r="AVZ69" s="212" t="s">
        <v>545</v>
      </c>
      <c r="AWA69" s="212" t="s">
        <v>496</v>
      </c>
      <c r="AWB69" s="212" t="s">
        <v>497</v>
      </c>
      <c r="AWC69" s="212" t="s">
        <v>498</v>
      </c>
      <c r="AWD69" s="212" t="s">
        <v>499</v>
      </c>
      <c r="AWE69" s="212" t="s">
        <v>500</v>
      </c>
      <c r="AWF69" s="212" t="s">
        <v>501</v>
      </c>
      <c r="AWG69" s="212" t="s">
        <v>502</v>
      </c>
      <c r="AWH69" s="212" t="s">
        <v>503</v>
      </c>
      <c r="AWI69" s="212" t="s">
        <v>504</v>
      </c>
      <c r="AWJ69" s="212" t="s">
        <v>505</v>
      </c>
      <c r="AWK69" s="212" t="s">
        <v>506</v>
      </c>
      <c r="AWL69" s="212" t="s">
        <v>507</v>
      </c>
      <c r="AWM69" s="212" t="s">
        <v>508</v>
      </c>
      <c r="AWN69" s="212" t="s">
        <v>509</v>
      </c>
      <c r="AWO69" s="212" t="s">
        <v>510</v>
      </c>
      <c r="AWP69" s="212" t="s">
        <v>511</v>
      </c>
      <c r="AWQ69" s="212" t="s">
        <v>512</v>
      </c>
      <c r="AWR69" s="212" t="s">
        <v>513</v>
      </c>
      <c r="AWS69" s="212" t="s">
        <v>514</v>
      </c>
      <c r="AWT69" s="212" t="s">
        <v>515</v>
      </c>
      <c r="AWU69" s="212" t="s">
        <v>557</v>
      </c>
      <c r="AWV69" s="212" t="s">
        <v>558</v>
      </c>
      <c r="AWW69" s="212" t="s">
        <v>559</v>
      </c>
      <c r="AWX69" s="212" t="s">
        <v>558</v>
      </c>
      <c r="AWY69" s="212" t="s">
        <v>560</v>
      </c>
      <c r="AWZ69" s="212" t="s">
        <v>559</v>
      </c>
      <c r="AXA69" s="212">
        <v>123</v>
      </c>
      <c r="AXB69" s="212" t="s">
        <v>557</v>
      </c>
      <c r="AXC69" s="212" t="s">
        <v>557</v>
      </c>
      <c r="AXD69" s="212">
        <v>123</v>
      </c>
      <c r="AXE69" s="212" t="s">
        <v>558</v>
      </c>
      <c r="AXF69" s="212" t="s">
        <v>558</v>
      </c>
      <c r="AXG69" s="212">
        <v>123</v>
      </c>
      <c r="AXH69" s="212" t="s">
        <v>559</v>
      </c>
      <c r="AXI69" s="212" t="s">
        <v>559</v>
      </c>
      <c r="AXJ69" s="212">
        <v>123</v>
      </c>
      <c r="AXK69" s="212" t="s">
        <v>558</v>
      </c>
      <c r="AXL69" s="212" t="s">
        <v>558</v>
      </c>
      <c r="AXM69" s="212">
        <v>123</v>
      </c>
      <c r="AXN69" s="212" t="s">
        <v>560</v>
      </c>
      <c r="AXO69" s="212" t="s">
        <v>560</v>
      </c>
      <c r="AXP69" s="212">
        <v>123</v>
      </c>
      <c r="AXQ69" s="212" t="s">
        <v>559</v>
      </c>
      <c r="AXR69" s="212" t="s">
        <v>559</v>
      </c>
      <c r="AXS69" s="212" t="s">
        <v>568</v>
      </c>
      <c r="AXT69" s="212" t="s">
        <v>569</v>
      </c>
      <c r="AXU69" s="212" t="s">
        <v>572</v>
      </c>
      <c r="AXV69" s="212" t="s">
        <v>573</v>
      </c>
      <c r="AXW69" s="212" t="s">
        <v>570</v>
      </c>
      <c r="AXX69" s="212" t="s">
        <v>571</v>
      </c>
      <c r="AXY69" s="212" t="s">
        <v>636</v>
      </c>
      <c r="AXZ69" s="212" t="s">
        <v>568</v>
      </c>
      <c r="AYA69" s="212" t="s">
        <v>568</v>
      </c>
      <c r="AYB69" s="212" t="s">
        <v>636</v>
      </c>
      <c r="AYC69" s="212" t="s">
        <v>569</v>
      </c>
      <c r="AYD69" s="212" t="s">
        <v>569</v>
      </c>
      <c r="AYE69" s="212" t="s">
        <v>636</v>
      </c>
      <c r="AYF69" s="212" t="s">
        <v>570</v>
      </c>
      <c r="AYG69" s="212" t="s">
        <v>570</v>
      </c>
      <c r="AYH69" s="212" t="s">
        <v>636</v>
      </c>
      <c r="AYI69" s="212" t="s">
        <v>571</v>
      </c>
      <c r="AYJ69" s="212" t="s">
        <v>571</v>
      </c>
      <c r="AYK69" s="212" t="s">
        <v>636</v>
      </c>
      <c r="AYL69" s="212" t="s">
        <v>572</v>
      </c>
      <c r="AYM69" s="212" t="s">
        <v>572</v>
      </c>
      <c r="AYN69" s="212" t="s">
        <v>636</v>
      </c>
      <c r="AYO69" s="212" t="s">
        <v>573</v>
      </c>
      <c r="AYP69" s="212" t="s">
        <v>573</v>
      </c>
      <c r="AYQ69" s="503" t="s">
        <v>577</v>
      </c>
      <c r="AYR69" s="212" t="s">
        <v>310</v>
      </c>
      <c r="AYS69" s="212" t="s">
        <v>411</v>
      </c>
      <c r="AYT69" s="212" t="s">
        <v>578</v>
      </c>
      <c r="AYU69" s="212" t="s">
        <v>579</v>
      </c>
      <c r="AYV69" s="212" t="s">
        <v>580</v>
      </c>
      <c r="AYW69" s="212" t="s">
        <v>637</v>
      </c>
      <c r="AYX69" s="503" t="s">
        <v>577</v>
      </c>
      <c r="AYY69" s="212" t="s">
        <v>637</v>
      </c>
      <c r="AYZ69" s="212" t="s">
        <v>599</v>
      </c>
      <c r="AZA69" s="503" t="s">
        <v>577</v>
      </c>
      <c r="AZB69" s="212" t="s">
        <v>603</v>
      </c>
      <c r="AZC69" s="212" t="s">
        <v>637</v>
      </c>
      <c r="AZD69" s="212" t="s">
        <v>411</v>
      </c>
      <c r="AZE69" s="212" t="s">
        <v>578</v>
      </c>
      <c r="AZF69" s="212" t="s">
        <v>637</v>
      </c>
      <c r="AZG69" s="212" t="s">
        <v>411</v>
      </c>
      <c r="AZH69" s="212" t="s">
        <v>578</v>
      </c>
      <c r="AZI69" s="212" t="s">
        <v>637</v>
      </c>
      <c r="AZJ69" s="212" t="s">
        <v>579</v>
      </c>
      <c r="AZK69" s="212" t="s">
        <v>637</v>
      </c>
      <c r="AZL69" s="212" t="s">
        <v>580</v>
      </c>
      <c r="AZM69" s="212" t="s">
        <v>579</v>
      </c>
      <c r="AZN69" s="212" t="s">
        <v>580</v>
      </c>
      <c r="AZO69" s="212" t="s">
        <v>511</v>
      </c>
      <c r="AZP69" s="212" t="s">
        <v>505</v>
      </c>
      <c r="AZQ69" s="212" t="s">
        <v>583</v>
      </c>
      <c r="AZR69" s="212" t="s">
        <v>505</v>
      </c>
      <c r="AZS69" s="212" t="s">
        <v>584</v>
      </c>
      <c r="AZT69" s="212" t="s">
        <v>585</v>
      </c>
      <c r="AZU69" s="212" t="s">
        <v>584</v>
      </c>
      <c r="AZV69" s="212" t="s">
        <v>585</v>
      </c>
      <c r="AZW69" s="212" t="s">
        <v>584</v>
      </c>
      <c r="AZX69" s="212" t="s">
        <v>585</v>
      </c>
      <c r="AZY69" s="212" t="s">
        <v>638</v>
      </c>
      <c r="AZZ69" s="212" t="s">
        <v>638</v>
      </c>
      <c r="BAA69" s="212" t="s">
        <v>505</v>
      </c>
      <c r="BAB69" s="212" t="s">
        <v>511</v>
      </c>
      <c r="BAC69" s="212" t="s">
        <v>638</v>
      </c>
      <c r="BAD69" s="212" t="s">
        <v>511</v>
      </c>
      <c r="BAE69" s="212" t="s">
        <v>638</v>
      </c>
      <c r="BAF69" s="212" t="s">
        <v>505</v>
      </c>
      <c r="BAG69" s="212" t="s">
        <v>638</v>
      </c>
      <c r="BAH69" s="212" t="s">
        <v>583</v>
      </c>
      <c r="BAI69" s="212" t="s">
        <v>638</v>
      </c>
      <c r="BAJ69" s="212" t="s">
        <v>505</v>
      </c>
      <c r="BAK69" s="212" t="s">
        <v>583</v>
      </c>
      <c r="BAL69" s="212" t="s">
        <v>505</v>
      </c>
      <c r="BAM69" s="212" t="s">
        <v>607</v>
      </c>
      <c r="BAN69" s="212" t="s">
        <v>393</v>
      </c>
      <c r="BAO69" s="212" t="s">
        <v>608</v>
      </c>
      <c r="BAP69" s="503" t="s">
        <v>609</v>
      </c>
      <c r="BAQ69" s="212" t="s">
        <v>610</v>
      </c>
      <c r="BAR69" s="212" t="s">
        <v>611</v>
      </c>
      <c r="BAS69" s="212" t="s">
        <v>612</v>
      </c>
      <c r="BAT69" s="212" t="s">
        <v>613</v>
      </c>
      <c r="BAU69" s="212" t="s">
        <v>614</v>
      </c>
      <c r="BAV69" s="212" t="s">
        <v>615</v>
      </c>
      <c r="BAW69" s="212" t="s">
        <v>616</v>
      </c>
      <c r="BAX69" s="212" t="s">
        <v>617</v>
      </c>
      <c r="BAY69" s="212" t="s">
        <v>618</v>
      </c>
      <c r="BAZ69" s="212" t="s">
        <v>619</v>
      </c>
      <c r="BBA69" s="212" t="s">
        <v>620</v>
      </c>
      <c r="BBB69" s="212" t="s">
        <v>621</v>
      </c>
      <c r="BBC69" s="212" t="s">
        <v>622</v>
      </c>
      <c r="BBD69" s="212" t="s">
        <v>623</v>
      </c>
      <c r="BBE69" s="212" t="s">
        <v>624</v>
      </c>
      <c r="BBF69" s="212" t="s">
        <v>625</v>
      </c>
      <c r="BBG69" s="212" t="s">
        <v>608</v>
      </c>
      <c r="BBH69" s="212" t="s">
        <v>626</v>
      </c>
      <c r="BBI69" s="212" t="s">
        <v>608</v>
      </c>
      <c r="BBJ69" s="212" t="s">
        <v>620</v>
      </c>
      <c r="BBK69" s="212" t="s">
        <v>618</v>
      </c>
      <c r="BBL69" s="212" t="s">
        <v>627</v>
      </c>
      <c r="BBM69" s="212" t="s">
        <v>628</v>
      </c>
      <c r="BBN69" s="212" t="s">
        <v>629</v>
      </c>
      <c r="BBO69" s="212" t="s">
        <v>630</v>
      </c>
      <c r="BBP69" s="212" t="s">
        <v>631</v>
      </c>
      <c r="BBQ69" s="212" t="s">
        <v>632</v>
      </c>
      <c r="BBR69" s="212" t="s">
        <v>629</v>
      </c>
      <c r="BBS69" s="212" t="s">
        <v>620</v>
      </c>
      <c r="BBT69" s="212" t="s">
        <v>629</v>
      </c>
      <c r="BBU69" s="212" t="s">
        <v>633</v>
      </c>
      <c r="BBV69" s="212" t="s">
        <v>626</v>
      </c>
      <c r="BBW69" s="212" t="s">
        <v>607</v>
      </c>
      <c r="BBX69" s="212" t="s">
        <v>393</v>
      </c>
      <c r="BBY69" s="212" t="s">
        <v>608</v>
      </c>
      <c r="BBZ69" s="503" t="s">
        <v>609</v>
      </c>
      <c r="BCA69" s="212" t="s">
        <v>610</v>
      </c>
      <c r="BCB69" s="212" t="s">
        <v>611</v>
      </c>
      <c r="BCC69" s="212">
        <v>12</v>
      </c>
      <c r="BCD69" s="212" t="s">
        <v>607</v>
      </c>
      <c r="BCE69" s="212">
        <v>12</v>
      </c>
      <c r="BCF69" s="212" t="s">
        <v>393</v>
      </c>
      <c r="BCG69" s="212">
        <v>12</v>
      </c>
      <c r="BCH69" s="506" t="s">
        <v>608</v>
      </c>
      <c r="BCI69" s="212">
        <v>12</v>
      </c>
      <c r="BCJ69" s="503" t="s">
        <v>609</v>
      </c>
      <c r="BCK69" s="212">
        <v>12</v>
      </c>
      <c r="BCL69" s="212" t="s">
        <v>610</v>
      </c>
      <c r="BCM69" s="212">
        <v>12</v>
      </c>
      <c r="BCN69" s="212" t="s">
        <v>611</v>
      </c>
      <c r="BCO69" s="212" t="s">
        <v>612</v>
      </c>
      <c r="BCP69" s="212" t="s">
        <v>613</v>
      </c>
      <c r="BCQ69" s="212" t="s">
        <v>614</v>
      </c>
      <c r="BCR69" s="212" t="s">
        <v>615</v>
      </c>
      <c r="BCS69" s="212" t="s">
        <v>616</v>
      </c>
      <c r="BCT69" s="212" t="s">
        <v>617</v>
      </c>
      <c r="BCU69" s="212">
        <v>12</v>
      </c>
      <c r="BCV69" s="212" t="s">
        <v>612</v>
      </c>
      <c r="BCW69" s="212">
        <v>12</v>
      </c>
      <c r="BCX69" s="212" t="s">
        <v>613</v>
      </c>
      <c r="BCY69" s="212">
        <v>12</v>
      </c>
      <c r="BCZ69" s="212" t="s">
        <v>614</v>
      </c>
      <c r="BDA69" s="212">
        <v>12</v>
      </c>
      <c r="BDB69" s="212" t="s">
        <v>615</v>
      </c>
      <c r="BDC69" s="212">
        <v>12</v>
      </c>
      <c r="BDD69" s="212" t="s">
        <v>616</v>
      </c>
      <c r="BDE69" s="212">
        <v>12</v>
      </c>
      <c r="BDF69" s="212" t="s">
        <v>617</v>
      </c>
      <c r="BDG69" s="212" t="s">
        <v>618</v>
      </c>
      <c r="BDH69" s="212" t="s">
        <v>619</v>
      </c>
      <c r="BDI69" s="212" t="s">
        <v>620</v>
      </c>
      <c r="BDJ69" s="212" t="s">
        <v>621</v>
      </c>
      <c r="BDK69" s="212" t="s">
        <v>622</v>
      </c>
      <c r="BDL69" s="212" t="s">
        <v>623</v>
      </c>
      <c r="BDM69" s="212">
        <v>12</v>
      </c>
      <c r="BDN69" s="212" t="s">
        <v>618</v>
      </c>
      <c r="BDO69" s="212">
        <v>12</v>
      </c>
      <c r="BDP69" s="212" t="s">
        <v>619</v>
      </c>
      <c r="BDQ69" s="212">
        <v>12</v>
      </c>
      <c r="BDR69" s="212" t="s">
        <v>620</v>
      </c>
      <c r="BDS69" s="212">
        <v>12</v>
      </c>
      <c r="BDT69" s="212" t="s">
        <v>621</v>
      </c>
      <c r="BDU69" s="212">
        <v>12</v>
      </c>
      <c r="BDV69" s="212" t="s">
        <v>622</v>
      </c>
      <c r="BDW69" s="212">
        <v>12</v>
      </c>
      <c r="BDX69" s="212" t="s">
        <v>623</v>
      </c>
      <c r="BDY69" s="212" t="s">
        <v>624</v>
      </c>
      <c r="BDZ69" s="212" t="s">
        <v>625</v>
      </c>
      <c r="BEA69" s="212">
        <v>12</v>
      </c>
      <c r="BEB69" s="212" t="s">
        <v>624</v>
      </c>
      <c r="BEC69" s="212">
        <v>12</v>
      </c>
      <c r="BED69" s="212" t="s">
        <v>625</v>
      </c>
      <c r="BEE69" s="212" t="s">
        <v>608</v>
      </c>
      <c r="BEF69" s="212" t="s">
        <v>626</v>
      </c>
      <c r="BEG69" s="212">
        <v>12</v>
      </c>
      <c r="BEH69" s="212" t="s">
        <v>608</v>
      </c>
      <c r="BEI69" s="212">
        <v>12</v>
      </c>
      <c r="BEJ69" s="212" t="s">
        <v>626</v>
      </c>
      <c r="BEK69" s="212" t="s">
        <v>608</v>
      </c>
      <c r="BEL69" s="212" t="s">
        <v>620</v>
      </c>
      <c r="BEM69" s="212">
        <v>12</v>
      </c>
      <c r="BEN69" s="212" t="s">
        <v>608</v>
      </c>
      <c r="BEO69" s="212">
        <v>12</v>
      </c>
      <c r="BEP69" s="212" t="s">
        <v>620</v>
      </c>
      <c r="BEQ69" s="212" t="s">
        <v>618</v>
      </c>
      <c r="BER69" s="212" t="s">
        <v>627</v>
      </c>
      <c r="BES69" s="212" t="s">
        <v>628</v>
      </c>
      <c r="BET69" s="212" t="s">
        <v>629</v>
      </c>
      <c r="BEU69" s="212" t="s">
        <v>635</v>
      </c>
      <c r="BEV69" s="212" t="s">
        <v>631</v>
      </c>
      <c r="BEW69" s="212">
        <v>12</v>
      </c>
      <c r="BEX69" s="212" t="s">
        <v>618</v>
      </c>
      <c r="BEY69" s="212">
        <v>12</v>
      </c>
      <c r="BEZ69" s="212" t="s">
        <v>627</v>
      </c>
      <c r="BFA69" s="212">
        <v>12</v>
      </c>
      <c r="BFB69" s="212" t="s">
        <v>628</v>
      </c>
      <c r="BFC69" s="212">
        <v>12</v>
      </c>
      <c r="BFD69" s="212" t="s">
        <v>629</v>
      </c>
      <c r="BFE69" s="212">
        <v>12</v>
      </c>
      <c r="BFF69" s="212" t="s">
        <v>633</v>
      </c>
      <c r="BFG69" s="212">
        <v>12</v>
      </c>
      <c r="BFH69" s="212" t="s">
        <v>631</v>
      </c>
      <c r="BFI69" s="212" t="s">
        <v>632</v>
      </c>
      <c r="BFJ69" s="212" t="s">
        <v>629</v>
      </c>
      <c r="BFK69" s="212">
        <v>12</v>
      </c>
      <c r="BFL69" s="212" t="s">
        <v>632</v>
      </c>
      <c r="BFM69" s="212">
        <v>12</v>
      </c>
      <c r="BFN69" s="212" t="s">
        <v>629</v>
      </c>
      <c r="BFO69" s="212" t="s">
        <v>620</v>
      </c>
      <c r="BFP69" s="212" t="s">
        <v>629</v>
      </c>
      <c r="BFQ69" s="212">
        <v>12</v>
      </c>
      <c r="BFR69" s="212" t="s">
        <v>620</v>
      </c>
      <c r="BFS69" s="212">
        <v>12</v>
      </c>
      <c r="BFT69" s="212" t="s">
        <v>629</v>
      </c>
      <c r="BFU69" s="212" t="s">
        <v>633</v>
      </c>
      <c r="BFV69" s="212" t="s">
        <v>626</v>
      </c>
      <c r="BFW69" s="212">
        <v>12</v>
      </c>
      <c r="BFX69" s="212" t="s">
        <v>633</v>
      </c>
      <c r="BFY69" s="212">
        <v>12</v>
      </c>
      <c r="BFZ69" s="212" t="s">
        <v>626</v>
      </c>
      <c r="BGA69" s="212" t="s">
        <v>644</v>
      </c>
      <c r="BGB69" s="212" t="s">
        <v>645</v>
      </c>
      <c r="BGC69" s="212" t="s">
        <v>646</v>
      </c>
      <c r="BGD69" s="212" t="s">
        <v>647</v>
      </c>
      <c r="BGE69" s="212" t="s">
        <v>648</v>
      </c>
      <c r="BGF69" s="212" t="s">
        <v>644</v>
      </c>
      <c r="BGG69" s="212" t="s">
        <v>644</v>
      </c>
      <c r="BGH69" s="212" t="s">
        <v>645</v>
      </c>
      <c r="BGI69" s="212" t="s">
        <v>644</v>
      </c>
      <c r="BGJ69" s="212">
        <v>234</v>
      </c>
      <c r="BGK69" s="212" t="s">
        <v>645</v>
      </c>
      <c r="BGL69" s="212">
        <v>234</v>
      </c>
      <c r="BGM69" s="212" t="s">
        <v>646</v>
      </c>
      <c r="BGN69" s="212" t="s">
        <v>647</v>
      </c>
      <c r="BGO69" s="212" t="s">
        <v>646</v>
      </c>
      <c r="BGP69" s="212">
        <v>234</v>
      </c>
      <c r="BGQ69" s="212" t="s">
        <v>647</v>
      </c>
      <c r="BGR69" s="212">
        <v>234</v>
      </c>
      <c r="BGS69" s="212" t="s">
        <v>648</v>
      </c>
      <c r="BGT69" s="212" t="s">
        <v>644</v>
      </c>
      <c r="BGU69" s="212" t="s">
        <v>648</v>
      </c>
      <c r="BGV69" s="212">
        <v>234</v>
      </c>
      <c r="BGW69" s="212" t="s">
        <v>644</v>
      </c>
      <c r="BGX69" s="212">
        <v>234</v>
      </c>
      <c r="BGY69" s="212" t="s">
        <v>652</v>
      </c>
      <c r="BGZ69" s="212" t="s">
        <v>653</v>
      </c>
      <c r="BHA69" s="212" t="s">
        <v>654</v>
      </c>
      <c r="BHB69" s="212" t="s">
        <v>656</v>
      </c>
      <c r="BHC69" s="212" t="s">
        <v>655</v>
      </c>
      <c r="BHD69" s="212" t="s">
        <v>656</v>
      </c>
      <c r="BHE69" s="212" t="s">
        <v>652</v>
      </c>
      <c r="BHF69" s="212" t="s">
        <v>653</v>
      </c>
      <c r="BHG69" s="212" t="s">
        <v>652</v>
      </c>
      <c r="BHH69" s="212" t="s">
        <v>657</v>
      </c>
      <c r="BHI69" s="212" t="s">
        <v>653</v>
      </c>
      <c r="BHJ69" s="212" t="s">
        <v>657</v>
      </c>
      <c r="BHK69" s="212" t="s">
        <v>654</v>
      </c>
      <c r="BHL69" s="212" t="s">
        <v>656</v>
      </c>
      <c r="BHM69" s="212" t="s">
        <v>654</v>
      </c>
      <c r="BHN69" s="212" t="s">
        <v>657</v>
      </c>
      <c r="BHO69" s="212" t="s">
        <v>300</v>
      </c>
      <c r="BHP69" s="212" t="s">
        <v>657</v>
      </c>
      <c r="BHQ69" s="212" t="s">
        <v>655</v>
      </c>
      <c r="BHR69" s="212" t="s">
        <v>656</v>
      </c>
      <c r="BHS69" s="212" t="s">
        <v>655</v>
      </c>
      <c r="BHT69" s="212" t="s">
        <v>657</v>
      </c>
      <c r="BHU69" s="212" t="s">
        <v>656</v>
      </c>
      <c r="BHV69" s="212" t="s">
        <v>657</v>
      </c>
      <c r="BHW69" s="212" t="s">
        <v>661</v>
      </c>
      <c r="BHX69" s="212" t="s">
        <v>662</v>
      </c>
      <c r="BHY69" s="212" t="s">
        <v>663</v>
      </c>
      <c r="BHZ69" s="212" t="s">
        <v>664</v>
      </c>
      <c r="BIA69" s="212" t="s">
        <v>665</v>
      </c>
      <c r="BIB69" s="212" t="s">
        <v>666</v>
      </c>
      <c r="BIC69" s="212" t="s">
        <v>661</v>
      </c>
      <c r="BID69" s="212" t="s">
        <v>662</v>
      </c>
      <c r="BIE69" s="212" t="s">
        <v>667</v>
      </c>
      <c r="BIF69" s="212" t="s">
        <v>661</v>
      </c>
      <c r="BIG69" s="212" t="s">
        <v>667</v>
      </c>
      <c r="BIH69" s="212" t="s">
        <v>662</v>
      </c>
      <c r="BII69" s="212" t="s">
        <v>663</v>
      </c>
      <c r="BIJ69" s="212" t="s">
        <v>664</v>
      </c>
      <c r="BIK69" s="212" t="s">
        <v>667</v>
      </c>
      <c r="BIL69" s="212" t="s">
        <v>663</v>
      </c>
      <c r="BIM69" s="212" t="s">
        <v>667</v>
      </c>
      <c r="BIN69" s="212" t="s">
        <v>664</v>
      </c>
      <c r="BIO69" s="212" t="s">
        <v>665</v>
      </c>
      <c r="BIP69" s="212" t="s">
        <v>666</v>
      </c>
      <c r="BIQ69" s="212" t="s">
        <v>667</v>
      </c>
      <c r="BIR69" s="212" t="s">
        <v>665</v>
      </c>
      <c r="BIS69" s="212" t="s">
        <v>667</v>
      </c>
      <c r="BIT69" s="212" t="s">
        <v>666</v>
      </c>
      <c r="BIU69" s="212" t="s">
        <v>691</v>
      </c>
      <c r="BIV69" s="212" t="s">
        <v>692</v>
      </c>
      <c r="BIW69" s="212" t="s">
        <v>693</v>
      </c>
      <c r="BIX69" s="212" t="s">
        <v>694</v>
      </c>
      <c r="BIY69" s="212" t="s">
        <v>695</v>
      </c>
      <c r="BIZ69" s="212" t="s">
        <v>700</v>
      </c>
      <c r="BJA69" s="212" t="s">
        <v>691</v>
      </c>
      <c r="BJB69" s="212" t="s">
        <v>696</v>
      </c>
      <c r="BJC69" s="212" t="s">
        <v>693</v>
      </c>
      <c r="BJD69" s="212" t="s">
        <v>697</v>
      </c>
      <c r="BJE69" s="212" t="s">
        <v>695</v>
      </c>
      <c r="BJF69" s="212" t="s">
        <v>698</v>
      </c>
      <c r="BJG69" s="212" t="s">
        <v>699</v>
      </c>
      <c r="BJH69" s="212" t="s">
        <v>698</v>
      </c>
      <c r="BJI69" s="212" t="s">
        <v>700</v>
      </c>
      <c r="BJJ69" s="212" t="s">
        <v>696</v>
      </c>
      <c r="BJK69" s="212" t="s">
        <v>692</v>
      </c>
      <c r="BJL69" s="212" t="s">
        <v>693</v>
      </c>
      <c r="BJM69" s="212" t="s">
        <v>695</v>
      </c>
      <c r="BJN69" s="212" t="s">
        <v>693</v>
      </c>
      <c r="BJO69" s="212" t="s">
        <v>693</v>
      </c>
      <c r="BJP69" s="212" t="s">
        <v>700</v>
      </c>
      <c r="BJQ69" s="212" t="s">
        <v>698</v>
      </c>
      <c r="BJR69" s="212" t="s">
        <v>693</v>
      </c>
      <c r="BJS69" s="212" t="s">
        <v>694</v>
      </c>
      <c r="BJT69" s="212" t="s">
        <v>697</v>
      </c>
      <c r="BJU69" s="212" t="s">
        <v>695</v>
      </c>
      <c r="BJV69" s="212" t="s">
        <v>699</v>
      </c>
      <c r="BJW69" s="212" t="s">
        <v>698</v>
      </c>
      <c r="BJX69" s="212" t="s">
        <v>700</v>
      </c>
      <c r="BJY69" s="212" t="s">
        <v>700</v>
      </c>
      <c r="BJZ69" s="212" t="s">
        <v>695</v>
      </c>
      <c r="BKA69" s="212" t="s">
        <v>698</v>
      </c>
      <c r="BKB69" s="212" t="s">
        <v>695</v>
      </c>
      <c r="BKC69" s="212" t="s">
        <v>698</v>
      </c>
      <c r="BKD69" s="212" t="s">
        <v>700</v>
      </c>
      <c r="BKE69" s="212" t="s">
        <v>691</v>
      </c>
      <c r="BKF69" s="212" t="s">
        <v>692</v>
      </c>
      <c r="BKG69" s="212" t="s">
        <v>693</v>
      </c>
      <c r="BKH69" s="212" t="s">
        <v>694</v>
      </c>
      <c r="BKI69" s="212" t="s">
        <v>695</v>
      </c>
      <c r="BKJ69" s="212" t="s">
        <v>700</v>
      </c>
      <c r="BKK69" s="212" t="s">
        <v>691</v>
      </c>
      <c r="BKL69" s="212">
        <v>23</v>
      </c>
      <c r="BKM69" s="212" t="s">
        <v>692</v>
      </c>
      <c r="BKN69" s="212">
        <v>23</v>
      </c>
      <c r="BKO69" s="212" t="s">
        <v>693</v>
      </c>
      <c r="BKP69" s="212">
        <v>23</v>
      </c>
      <c r="BKQ69" s="212" t="s">
        <v>694</v>
      </c>
      <c r="BKR69" s="212">
        <v>23</v>
      </c>
      <c r="BKS69" s="212" t="s">
        <v>695</v>
      </c>
      <c r="BKT69" s="212">
        <v>23</v>
      </c>
      <c r="BKU69" s="212" t="s">
        <v>700</v>
      </c>
      <c r="BKV69" s="212">
        <v>23</v>
      </c>
      <c r="BKW69" s="212" t="s">
        <v>691</v>
      </c>
      <c r="BKX69" s="212" t="s">
        <v>696</v>
      </c>
      <c r="BKY69" s="212" t="s">
        <v>693</v>
      </c>
      <c r="BKZ69" s="212" t="s">
        <v>697</v>
      </c>
      <c r="BLA69" s="212" t="s">
        <v>695</v>
      </c>
      <c r="BLB69" s="212" t="s">
        <v>698</v>
      </c>
      <c r="BLC69" s="212" t="s">
        <v>691</v>
      </c>
      <c r="BLD69" s="212">
        <v>23</v>
      </c>
      <c r="BLE69" s="212" t="s">
        <v>696</v>
      </c>
      <c r="BLF69" s="212">
        <v>23</v>
      </c>
      <c r="BLG69" s="212" t="s">
        <v>693</v>
      </c>
      <c r="BLH69" s="212">
        <v>23</v>
      </c>
      <c r="BLI69" s="212" t="s">
        <v>697</v>
      </c>
      <c r="BLJ69" s="212">
        <v>23</v>
      </c>
      <c r="BLK69" s="212" t="s">
        <v>695</v>
      </c>
      <c r="BLL69" s="212">
        <v>23</v>
      </c>
      <c r="BLM69" s="212" t="s">
        <v>698</v>
      </c>
      <c r="BLN69" s="212">
        <v>23</v>
      </c>
      <c r="BLO69" s="212" t="s">
        <v>699</v>
      </c>
      <c r="BLP69" s="212" t="s">
        <v>698</v>
      </c>
      <c r="BLQ69" s="212" t="s">
        <v>700</v>
      </c>
      <c r="BLR69" s="212" t="s">
        <v>696</v>
      </c>
      <c r="BLS69" s="212" t="s">
        <v>692</v>
      </c>
      <c r="BLT69" s="212" t="s">
        <v>693</v>
      </c>
      <c r="BLU69" s="212" t="s">
        <v>699</v>
      </c>
      <c r="BLV69" s="212">
        <v>23</v>
      </c>
      <c r="BLW69" s="212" t="s">
        <v>698</v>
      </c>
      <c r="BLX69" s="212">
        <v>23</v>
      </c>
      <c r="BLY69" s="212" t="s">
        <v>700</v>
      </c>
      <c r="BLZ69" s="212">
        <v>23</v>
      </c>
      <c r="BMA69" s="212" t="s">
        <v>696</v>
      </c>
      <c r="BMB69" s="212">
        <v>23</v>
      </c>
      <c r="BMC69" s="212" t="s">
        <v>692</v>
      </c>
      <c r="BMD69" s="212">
        <v>23</v>
      </c>
      <c r="BME69" s="212" t="s">
        <v>693</v>
      </c>
      <c r="BMF69" s="212">
        <v>23</v>
      </c>
      <c r="BMG69" s="212" t="s">
        <v>695</v>
      </c>
      <c r="BMH69" s="212" t="s">
        <v>693</v>
      </c>
      <c r="BMI69" s="212" t="s">
        <v>695</v>
      </c>
      <c r="BMJ69" s="212">
        <v>23</v>
      </c>
      <c r="BMK69" s="212" t="s">
        <v>693</v>
      </c>
      <c r="BML69" s="212">
        <v>23</v>
      </c>
      <c r="BMM69" s="212" t="s">
        <v>693</v>
      </c>
      <c r="BMN69" s="212" t="s">
        <v>700</v>
      </c>
      <c r="BMO69" s="212" t="s">
        <v>693</v>
      </c>
      <c r="BMP69" s="212">
        <v>23</v>
      </c>
      <c r="BMQ69" s="212" t="s">
        <v>700</v>
      </c>
      <c r="BMR69" s="212">
        <v>23</v>
      </c>
      <c r="BMS69" s="212" t="s">
        <v>698</v>
      </c>
      <c r="BMT69" s="212" t="s">
        <v>693</v>
      </c>
      <c r="BMU69" s="212" t="s">
        <v>698</v>
      </c>
      <c r="BMV69" s="212">
        <v>23</v>
      </c>
      <c r="BMW69" s="212" t="s">
        <v>693</v>
      </c>
      <c r="BMX69" s="212">
        <v>23</v>
      </c>
      <c r="BMY69" s="212" t="s">
        <v>694</v>
      </c>
      <c r="BMZ69" s="212" t="s">
        <v>697</v>
      </c>
      <c r="BNA69" s="212" t="s">
        <v>695</v>
      </c>
      <c r="BNB69" s="212" t="s">
        <v>699</v>
      </c>
      <c r="BNC69" s="212" t="s">
        <v>698</v>
      </c>
      <c r="BND69" s="212" t="s">
        <v>700</v>
      </c>
      <c r="BNE69" s="212" t="s">
        <v>694</v>
      </c>
      <c r="BNF69" s="212">
        <v>23</v>
      </c>
      <c r="BNG69" s="212" t="s">
        <v>697</v>
      </c>
      <c r="BNH69" s="212">
        <v>23</v>
      </c>
      <c r="BNI69" s="212" t="s">
        <v>695</v>
      </c>
      <c r="BNJ69" s="212">
        <v>23</v>
      </c>
      <c r="BNK69" s="212" t="s">
        <v>699</v>
      </c>
      <c r="BNL69" s="212">
        <v>23</v>
      </c>
      <c r="BNM69" s="212" t="s">
        <v>698</v>
      </c>
      <c r="BNN69" s="212">
        <v>23</v>
      </c>
      <c r="BNO69" s="212" t="s">
        <v>700</v>
      </c>
      <c r="BNP69" s="212">
        <v>23</v>
      </c>
      <c r="BNQ69" s="212" t="s">
        <v>700</v>
      </c>
      <c r="BNR69" s="212" t="s">
        <v>695</v>
      </c>
      <c r="BNS69" s="212" t="s">
        <v>700</v>
      </c>
      <c r="BNT69" s="212">
        <v>23</v>
      </c>
      <c r="BNU69" s="212" t="s">
        <v>695</v>
      </c>
      <c r="BNV69" s="212">
        <v>23</v>
      </c>
      <c r="BNW69" s="212" t="s">
        <v>698</v>
      </c>
      <c r="BNX69" s="212" t="s">
        <v>695</v>
      </c>
      <c r="BNY69" s="212" t="s">
        <v>698</v>
      </c>
      <c r="BNZ69" s="212">
        <v>23</v>
      </c>
      <c r="BOA69" s="212" t="s">
        <v>695</v>
      </c>
      <c r="BOB69" s="212">
        <v>23</v>
      </c>
      <c r="BOC69" s="212" t="s">
        <v>698</v>
      </c>
      <c r="BOD69" s="212" t="s">
        <v>700</v>
      </c>
      <c r="BOE69" s="212" t="s">
        <v>698</v>
      </c>
      <c r="BOF69" s="212">
        <v>23</v>
      </c>
      <c r="BOG69" s="212" t="s">
        <v>700</v>
      </c>
      <c r="BOH69" s="212">
        <v>23</v>
      </c>
      <c r="BOI69" s="212" t="s">
        <v>704</v>
      </c>
      <c r="BOJ69" s="212" t="s">
        <v>705</v>
      </c>
      <c r="BOK69" s="212" t="s">
        <v>706</v>
      </c>
      <c r="BOL69" s="212" t="s">
        <v>704</v>
      </c>
      <c r="BOM69" s="212" t="s">
        <v>705</v>
      </c>
      <c r="BON69" s="212" t="s">
        <v>706</v>
      </c>
      <c r="BOO69" s="212" t="s">
        <v>704</v>
      </c>
      <c r="BOP69" s="212" t="s">
        <v>705</v>
      </c>
      <c r="BOQ69" s="212" t="s">
        <v>704</v>
      </c>
      <c r="BOR69" s="212">
        <v>345</v>
      </c>
      <c r="BOS69" s="212" t="s">
        <v>705</v>
      </c>
      <c r="BOT69" s="212">
        <v>345</v>
      </c>
      <c r="BOU69" s="212" t="s">
        <v>706</v>
      </c>
      <c r="BOV69" s="212" t="s">
        <v>704</v>
      </c>
      <c r="BOW69" s="212" t="s">
        <v>706</v>
      </c>
      <c r="BOX69" s="212">
        <v>345</v>
      </c>
      <c r="BOY69" s="212" t="s">
        <v>704</v>
      </c>
      <c r="BOZ69" s="212">
        <v>345</v>
      </c>
      <c r="BPA69" s="212" t="s">
        <v>705</v>
      </c>
      <c r="BPB69" s="212" t="s">
        <v>706</v>
      </c>
      <c r="BPC69" s="212" t="s">
        <v>705</v>
      </c>
      <c r="BPD69" s="212">
        <v>345</v>
      </c>
      <c r="BPE69" s="212" t="s">
        <v>706</v>
      </c>
      <c r="BPF69" s="212">
        <v>345</v>
      </c>
      <c r="BPG69" s="212" t="s">
        <v>708</v>
      </c>
      <c r="BPH69" s="212" t="s">
        <v>709</v>
      </c>
      <c r="BPI69" s="212" t="s">
        <v>710</v>
      </c>
      <c r="BPJ69" s="212" t="s">
        <v>711</v>
      </c>
      <c r="BPK69" s="212" t="s">
        <v>712</v>
      </c>
      <c r="BPL69" s="212" t="s">
        <v>713</v>
      </c>
      <c r="BPM69" s="212" t="s">
        <v>708</v>
      </c>
      <c r="BPN69" s="212" t="s">
        <v>709</v>
      </c>
      <c r="BPO69" s="212" t="s">
        <v>708</v>
      </c>
      <c r="BPP69" s="212" t="s">
        <v>714</v>
      </c>
      <c r="BPQ69" s="212" t="s">
        <v>709</v>
      </c>
      <c r="BPR69" s="212" t="s">
        <v>714</v>
      </c>
      <c r="BPS69" s="212" t="s">
        <v>710</v>
      </c>
      <c r="BPT69" s="212" t="s">
        <v>711</v>
      </c>
      <c r="BPU69" s="212" t="s">
        <v>710</v>
      </c>
      <c r="BPV69" s="212" t="s">
        <v>714</v>
      </c>
      <c r="BPW69" s="212" t="s">
        <v>711</v>
      </c>
      <c r="BPX69" s="212" t="s">
        <v>714</v>
      </c>
      <c r="BPY69" s="212" t="s">
        <v>712</v>
      </c>
      <c r="BPZ69" s="212" t="s">
        <v>713</v>
      </c>
      <c r="BQA69" s="212" t="s">
        <v>712</v>
      </c>
      <c r="BQB69" s="212" t="s">
        <v>714</v>
      </c>
      <c r="BQC69" s="212" t="s">
        <v>713</v>
      </c>
      <c r="BQD69" s="212" t="s">
        <v>714</v>
      </c>
      <c r="BQE69" s="212" t="s">
        <v>735</v>
      </c>
      <c r="BQF69" s="212" t="s">
        <v>731</v>
      </c>
      <c r="BQG69" s="212" t="s">
        <v>730</v>
      </c>
      <c r="BQH69" s="212" t="s">
        <v>732</v>
      </c>
      <c r="BQI69" s="212" t="s">
        <v>733</v>
      </c>
      <c r="BQJ69" s="212" t="s">
        <v>734</v>
      </c>
      <c r="BQK69" s="212" t="s">
        <v>735</v>
      </c>
      <c r="BQL69" s="212" t="s">
        <v>736</v>
      </c>
      <c r="BQM69" s="212" t="s">
        <v>733</v>
      </c>
      <c r="BQN69" s="212" t="s">
        <v>737</v>
      </c>
      <c r="BQO69" s="212" t="s">
        <v>726</v>
      </c>
      <c r="BQP69" s="212" t="s">
        <v>738</v>
      </c>
      <c r="BQQ69" s="212" t="s">
        <v>740</v>
      </c>
      <c r="BQR69" s="212" t="s">
        <v>731</v>
      </c>
      <c r="BQS69" s="212" t="s">
        <v>734</v>
      </c>
      <c r="BQT69" s="212" t="s">
        <v>739</v>
      </c>
      <c r="BQU69" s="212" t="s">
        <v>738</v>
      </c>
      <c r="BQV69" s="212" t="s">
        <v>730</v>
      </c>
      <c r="BQW69" s="212" t="s">
        <v>730</v>
      </c>
      <c r="BQX69" s="212" t="s">
        <v>733</v>
      </c>
      <c r="BQY69" s="212" t="s">
        <v>734</v>
      </c>
      <c r="BQZ69" s="212" t="s">
        <v>730</v>
      </c>
      <c r="BRA69" s="212" t="s">
        <v>738</v>
      </c>
      <c r="BRB69" s="212" t="s">
        <v>730</v>
      </c>
      <c r="BRC69" s="212" t="s">
        <v>740</v>
      </c>
      <c r="BRD69" s="212" t="s">
        <v>736</v>
      </c>
      <c r="BRE69" s="212" t="s">
        <v>732</v>
      </c>
      <c r="BRF69" s="212" t="s">
        <v>738</v>
      </c>
      <c r="BRG69" s="212" t="s">
        <v>734</v>
      </c>
      <c r="BRH69" s="212" t="s">
        <v>733</v>
      </c>
      <c r="BRI69" s="212" t="s">
        <v>733</v>
      </c>
      <c r="BRJ69" s="212" t="s">
        <v>734</v>
      </c>
      <c r="BRK69" s="212" t="s">
        <v>738</v>
      </c>
      <c r="BRL69" s="212" t="s">
        <v>733</v>
      </c>
      <c r="BRM69" s="212" t="s">
        <v>738</v>
      </c>
      <c r="BRN69" s="212" t="s">
        <v>734</v>
      </c>
      <c r="BRO69" s="212" t="s">
        <v>735</v>
      </c>
      <c r="BRP69" s="212" t="s">
        <v>731</v>
      </c>
      <c r="BRQ69" s="212" t="s">
        <v>730</v>
      </c>
      <c r="BRR69" s="212" t="s">
        <v>732</v>
      </c>
      <c r="BRS69" s="212" t="s">
        <v>733</v>
      </c>
      <c r="BRT69" s="212" t="s">
        <v>734</v>
      </c>
      <c r="BRU69" s="212" t="s">
        <v>735</v>
      </c>
      <c r="BRV69" s="212">
        <v>34</v>
      </c>
      <c r="BRW69" s="212" t="s">
        <v>731</v>
      </c>
      <c r="BRX69" s="212">
        <v>34</v>
      </c>
      <c r="BRY69" s="212" t="s">
        <v>730</v>
      </c>
      <c r="BRZ69" s="212">
        <v>34</v>
      </c>
      <c r="BSA69" s="212" t="s">
        <v>732</v>
      </c>
      <c r="BSB69" s="212">
        <v>34</v>
      </c>
      <c r="BSC69" s="212" t="s">
        <v>733</v>
      </c>
      <c r="BSD69" s="212">
        <v>34</v>
      </c>
      <c r="BSE69" s="212" t="s">
        <v>734</v>
      </c>
      <c r="BSF69" s="212">
        <v>34</v>
      </c>
      <c r="BSG69" s="212" t="s">
        <v>735</v>
      </c>
      <c r="BSH69" s="212" t="s">
        <v>736</v>
      </c>
      <c r="BSI69" s="212" t="s">
        <v>733</v>
      </c>
      <c r="BSJ69" s="212" t="s">
        <v>737</v>
      </c>
      <c r="BSK69" s="212" t="s">
        <v>726</v>
      </c>
      <c r="BSL69" s="212" t="s">
        <v>738</v>
      </c>
      <c r="BSM69" s="212" t="s">
        <v>735</v>
      </c>
      <c r="BSN69" s="212">
        <v>34</v>
      </c>
      <c r="BSO69" s="212" t="s">
        <v>736</v>
      </c>
      <c r="BSP69" s="212">
        <v>34</v>
      </c>
      <c r="BSQ69" s="212" t="s">
        <v>733</v>
      </c>
      <c r="BSR69" s="212">
        <v>34</v>
      </c>
      <c r="BSS69" s="212" t="s">
        <v>739</v>
      </c>
      <c r="BST69" s="212">
        <v>34</v>
      </c>
      <c r="BSU69" s="212" t="s">
        <v>726</v>
      </c>
      <c r="BSV69" s="212">
        <v>34</v>
      </c>
      <c r="BSW69" s="212" t="s">
        <v>738</v>
      </c>
      <c r="BSX69" s="212">
        <v>34</v>
      </c>
      <c r="BSY69" s="212" t="s">
        <v>738</v>
      </c>
      <c r="BSZ69" s="212" t="s">
        <v>731</v>
      </c>
      <c r="BTA69" s="212" t="s">
        <v>734</v>
      </c>
      <c r="BTB69" s="212" t="s">
        <v>739</v>
      </c>
      <c r="BTC69" s="212" t="s">
        <v>738</v>
      </c>
      <c r="BTD69" s="212" t="s">
        <v>730</v>
      </c>
      <c r="BTE69" s="212" t="s">
        <v>740</v>
      </c>
      <c r="BTF69" s="212">
        <v>34</v>
      </c>
      <c r="BTG69" s="212" t="s">
        <v>731</v>
      </c>
      <c r="BTH69" s="212">
        <v>34</v>
      </c>
      <c r="BTI69" s="212" t="s">
        <v>734</v>
      </c>
      <c r="BTJ69" s="212">
        <v>34</v>
      </c>
      <c r="BTK69" s="212" t="s">
        <v>739</v>
      </c>
      <c r="BTL69" s="212">
        <v>34</v>
      </c>
      <c r="BTM69" s="212" t="s">
        <v>738</v>
      </c>
      <c r="BTN69" s="212">
        <v>34</v>
      </c>
      <c r="BTO69" s="212" t="s">
        <v>730</v>
      </c>
      <c r="BTP69" s="212">
        <v>34</v>
      </c>
      <c r="BTQ69" s="212" t="s">
        <v>730</v>
      </c>
      <c r="BTR69" s="212" t="s">
        <v>733</v>
      </c>
      <c r="BTS69" s="212" t="s">
        <v>730</v>
      </c>
      <c r="BTT69" s="212">
        <v>34</v>
      </c>
      <c r="BTU69" s="212" t="s">
        <v>733</v>
      </c>
      <c r="BTV69" s="212">
        <v>34</v>
      </c>
      <c r="BTW69" s="212" t="s">
        <v>734</v>
      </c>
      <c r="BTX69" s="212" t="s">
        <v>730</v>
      </c>
      <c r="BTY69" s="212" t="s">
        <v>734</v>
      </c>
      <c r="BTZ69" s="212">
        <v>34</v>
      </c>
      <c r="BUA69" s="212" t="s">
        <v>730</v>
      </c>
      <c r="BUB69" s="212">
        <v>34</v>
      </c>
      <c r="BUC69" s="212" t="s">
        <v>738</v>
      </c>
      <c r="BUD69" s="212" t="s">
        <v>730</v>
      </c>
      <c r="BUE69" s="212" t="s">
        <v>738</v>
      </c>
      <c r="BUF69" s="212">
        <v>34</v>
      </c>
      <c r="BUG69" s="212" t="s">
        <v>730</v>
      </c>
      <c r="BUH69" s="212">
        <v>34</v>
      </c>
      <c r="BUI69" s="212" t="s">
        <v>740</v>
      </c>
      <c r="BUJ69" s="212" t="s">
        <v>736</v>
      </c>
      <c r="BUK69" s="212" t="s">
        <v>732</v>
      </c>
      <c r="BUL69" s="212" t="s">
        <v>738</v>
      </c>
      <c r="BUM69" s="212" t="s">
        <v>734</v>
      </c>
      <c r="BUN69" s="212" t="s">
        <v>733</v>
      </c>
      <c r="BUO69" s="212" t="s">
        <v>740</v>
      </c>
      <c r="BUP69" s="212">
        <v>34</v>
      </c>
      <c r="BUQ69" s="212" t="s">
        <v>736</v>
      </c>
      <c r="BUR69" s="212">
        <v>34</v>
      </c>
      <c r="BUS69" s="212" t="s">
        <v>732</v>
      </c>
      <c r="BUT69" s="212">
        <v>34</v>
      </c>
      <c r="BUU69" s="212" t="s">
        <v>738</v>
      </c>
      <c r="BUV69" s="212">
        <v>34</v>
      </c>
      <c r="BUW69" s="212" t="s">
        <v>734</v>
      </c>
      <c r="BUX69" s="212">
        <v>34</v>
      </c>
      <c r="BUY69" s="212" t="s">
        <v>733</v>
      </c>
      <c r="BUZ69" s="212">
        <v>34</v>
      </c>
      <c r="BVA69" s="212" t="s">
        <v>733</v>
      </c>
      <c r="BVB69" s="212" t="s">
        <v>734</v>
      </c>
      <c r="BVC69" s="212" t="s">
        <v>733</v>
      </c>
      <c r="BVD69" s="212">
        <v>34</v>
      </c>
      <c r="BVE69" s="212" t="s">
        <v>734</v>
      </c>
      <c r="BVF69" s="212">
        <v>34</v>
      </c>
      <c r="BVG69" s="212" t="s">
        <v>738</v>
      </c>
      <c r="BVH69" s="212" t="s">
        <v>733</v>
      </c>
      <c r="BVI69" s="212" t="s">
        <v>738</v>
      </c>
      <c r="BVJ69" s="212">
        <v>34</v>
      </c>
      <c r="BVK69" s="212" t="s">
        <v>733</v>
      </c>
      <c r="BVL69" s="212">
        <v>34</v>
      </c>
      <c r="BVM69" s="212" t="s">
        <v>738</v>
      </c>
      <c r="BVN69" s="212" t="s">
        <v>734</v>
      </c>
      <c r="BVO69" s="212" t="s">
        <v>738</v>
      </c>
      <c r="BVP69" s="212">
        <v>34</v>
      </c>
      <c r="BVQ69" s="212" t="s">
        <v>734</v>
      </c>
      <c r="BVR69" s="212">
        <v>34</v>
      </c>
      <c r="BVS69" s="212" t="s">
        <v>743</v>
      </c>
      <c r="BVT69" s="212" t="s">
        <v>744</v>
      </c>
      <c r="BVU69" s="212" t="s">
        <v>745</v>
      </c>
      <c r="BVV69" s="212" t="s">
        <v>746</v>
      </c>
      <c r="BVW69" s="212" t="s">
        <v>488</v>
      </c>
      <c r="BVX69" s="212" t="s">
        <v>747</v>
      </c>
      <c r="BVY69" s="212" t="s">
        <v>743</v>
      </c>
      <c r="BVZ69" s="212" t="s">
        <v>744</v>
      </c>
      <c r="BWA69" s="212" t="s">
        <v>743</v>
      </c>
      <c r="BWB69" s="212">
        <v>456</v>
      </c>
      <c r="BWC69" s="212" t="s">
        <v>744</v>
      </c>
      <c r="BWD69" s="212">
        <v>456</v>
      </c>
      <c r="BWE69" s="212" t="s">
        <v>745</v>
      </c>
      <c r="BWF69" s="212" t="s">
        <v>746</v>
      </c>
      <c r="BWG69" s="212" t="s">
        <v>745</v>
      </c>
      <c r="BWH69" s="212">
        <v>456</v>
      </c>
      <c r="BWI69" s="212" t="s">
        <v>746</v>
      </c>
      <c r="BWJ69" s="212">
        <v>456</v>
      </c>
      <c r="BWK69" s="212" t="s">
        <v>488</v>
      </c>
      <c r="BWL69" s="212" t="s">
        <v>747</v>
      </c>
      <c r="BWM69" s="212" t="s">
        <v>488</v>
      </c>
      <c r="BWN69" s="212">
        <v>456</v>
      </c>
      <c r="BWO69" s="212" t="s">
        <v>747</v>
      </c>
      <c r="BWP69" s="212">
        <v>456</v>
      </c>
      <c r="BWQ69" s="212" t="s">
        <v>758</v>
      </c>
      <c r="BWR69" s="212" t="s">
        <v>759</v>
      </c>
      <c r="BWS69" s="212" t="s">
        <v>760</v>
      </c>
      <c r="BWT69" s="212" t="s">
        <v>761</v>
      </c>
      <c r="BWU69" s="212" t="s">
        <v>762</v>
      </c>
      <c r="BWV69" s="212" t="s">
        <v>763</v>
      </c>
      <c r="BWW69" s="212" t="s">
        <v>764</v>
      </c>
      <c r="BWX69" s="212" t="s">
        <v>765</v>
      </c>
      <c r="BWY69" s="212" t="s">
        <v>759</v>
      </c>
      <c r="BWZ69" s="212" t="s">
        <v>766</v>
      </c>
      <c r="BXA69" s="212" t="s">
        <v>763</v>
      </c>
      <c r="BXB69" s="212" t="s">
        <v>767</v>
      </c>
      <c r="BXC69" s="212" t="s">
        <v>762</v>
      </c>
      <c r="BXD69" s="212" t="s">
        <v>763</v>
      </c>
      <c r="BXE69" s="212" t="s">
        <v>766</v>
      </c>
      <c r="BXF69" s="212" t="s">
        <v>761</v>
      </c>
      <c r="BXG69" s="212" t="s">
        <v>767</v>
      </c>
      <c r="BXH69" s="212" t="s">
        <v>768</v>
      </c>
      <c r="BXI69" s="212" t="s">
        <v>759</v>
      </c>
      <c r="BXJ69" s="212" t="s">
        <v>763</v>
      </c>
      <c r="BXK69" s="212" t="s">
        <v>763</v>
      </c>
      <c r="BXL69" s="212" t="s">
        <v>761</v>
      </c>
      <c r="BXM69" s="212" t="s">
        <v>763</v>
      </c>
      <c r="BXN69" s="212" t="s">
        <v>767</v>
      </c>
      <c r="BXO69" s="212" t="s">
        <v>758</v>
      </c>
      <c r="BXP69" s="212" t="s">
        <v>765</v>
      </c>
      <c r="BXQ69" s="212" t="s">
        <v>759</v>
      </c>
      <c r="BXR69" s="212" t="s">
        <v>769</v>
      </c>
      <c r="BXS69" s="212" t="s">
        <v>761</v>
      </c>
      <c r="BXT69" s="212" t="s">
        <v>767</v>
      </c>
      <c r="BXU69" s="212" t="s">
        <v>759</v>
      </c>
      <c r="BXV69" s="212" t="s">
        <v>761</v>
      </c>
      <c r="BXW69" s="212" t="s">
        <v>759</v>
      </c>
      <c r="BXX69" s="212" t="s">
        <v>767</v>
      </c>
      <c r="BXY69" s="212" t="s">
        <v>767</v>
      </c>
      <c r="BXZ69" s="212" t="s">
        <v>761</v>
      </c>
      <c r="BYA69" s="212" t="s">
        <v>758</v>
      </c>
      <c r="BYB69" s="212" t="s">
        <v>759</v>
      </c>
      <c r="BYC69" s="212" t="s">
        <v>760</v>
      </c>
      <c r="BYD69" s="212" t="s">
        <v>761</v>
      </c>
      <c r="BYE69" s="212" t="s">
        <v>762</v>
      </c>
      <c r="BYF69" s="212" t="s">
        <v>763</v>
      </c>
      <c r="BYG69" s="212" t="s">
        <v>758</v>
      </c>
      <c r="BYH69" s="212">
        <v>45</v>
      </c>
      <c r="BYI69" s="212" t="s">
        <v>759</v>
      </c>
      <c r="BYJ69" s="212">
        <v>45</v>
      </c>
      <c r="BYK69" s="212" t="s">
        <v>760</v>
      </c>
      <c r="BYL69" s="212">
        <v>45</v>
      </c>
      <c r="BYM69" s="212" t="s">
        <v>761</v>
      </c>
      <c r="BYN69" s="212">
        <v>45</v>
      </c>
      <c r="BYO69" s="212" t="s">
        <v>762</v>
      </c>
      <c r="BYP69" s="212">
        <v>45</v>
      </c>
      <c r="BYQ69" s="212" t="s">
        <v>763</v>
      </c>
      <c r="BYR69" s="212">
        <v>45</v>
      </c>
      <c r="BYS69" s="212" t="s">
        <v>764</v>
      </c>
      <c r="BYT69" s="212" t="s">
        <v>765</v>
      </c>
      <c r="BYU69" s="212" t="s">
        <v>759</v>
      </c>
      <c r="BYV69" s="212" t="s">
        <v>766</v>
      </c>
      <c r="BYW69" s="212" t="s">
        <v>763</v>
      </c>
      <c r="BYX69" s="212" t="s">
        <v>767</v>
      </c>
      <c r="BYY69" s="212" t="s">
        <v>764</v>
      </c>
      <c r="BYZ69" s="212">
        <v>45</v>
      </c>
      <c r="BZA69" s="212" t="s">
        <v>765</v>
      </c>
      <c r="BZB69" s="212">
        <v>45</v>
      </c>
      <c r="BZC69" s="212" t="s">
        <v>759</v>
      </c>
      <c r="BZD69" s="212">
        <v>45</v>
      </c>
      <c r="BZE69" s="212" t="s">
        <v>766</v>
      </c>
      <c r="BZF69" s="212">
        <v>45</v>
      </c>
      <c r="BZG69" s="212" t="s">
        <v>763</v>
      </c>
      <c r="BZH69" s="212">
        <v>45</v>
      </c>
      <c r="BZI69" s="212" t="s">
        <v>767</v>
      </c>
      <c r="BZJ69" s="212">
        <v>45</v>
      </c>
      <c r="BZK69" s="212" t="s">
        <v>762</v>
      </c>
      <c r="BZL69" s="212" t="s">
        <v>766</v>
      </c>
      <c r="BZM69" s="212" t="s">
        <v>763</v>
      </c>
      <c r="BZN69" s="212" t="s">
        <v>761</v>
      </c>
      <c r="BZO69" s="212" t="s">
        <v>767</v>
      </c>
      <c r="BZP69" s="212" t="s">
        <v>768</v>
      </c>
      <c r="BZQ69" s="212" t="s">
        <v>762</v>
      </c>
      <c r="BZR69" s="212">
        <v>45</v>
      </c>
      <c r="BZS69" s="212" t="s">
        <v>766</v>
      </c>
      <c r="BZT69" s="212">
        <v>45</v>
      </c>
      <c r="BZU69" s="212" t="s">
        <v>763</v>
      </c>
      <c r="BZV69" s="212">
        <v>45</v>
      </c>
      <c r="BZW69" s="212" t="s">
        <v>761</v>
      </c>
      <c r="BZX69" s="212">
        <v>45</v>
      </c>
      <c r="BZY69" s="212" t="s">
        <v>767</v>
      </c>
      <c r="BZZ69" s="212">
        <v>45</v>
      </c>
      <c r="CAA69" s="212" t="s">
        <v>768</v>
      </c>
      <c r="CAB69" s="212">
        <v>45</v>
      </c>
      <c r="CAC69" s="212" t="s">
        <v>759</v>
      </c>
      <c r="CAD69" s="212" t="s">
        <v>763</v>
      </c>
      <c r="CAE69" s="212" t="s">
        <v>759</v>
      </c>
      <c r="CAF69" s="212">
        <v>45</v>
      </c>
      <c r="CAG69" s="212" t="s">
        <v>763</v>
      </c>
      <c r="CAH69" s="212">
        <v>45</v>
      </c>
      <c r="CAI69" s="212" t="s">
        <v>763</v>
      </c>
      <c r="CAJ69" s="212" t="s">
        <v>761</v>
      </c>
      <c r="CAK69" s="212" t="s">
        <v>763</v>
      </c>
      <c r="CAL69" s="212">
        <v>45</v>
      </c>
      <c r="CAM69" s="212" t="s">
        <v>761</v>
      </c>
      <c r="CAN69" s="212">
        <v>45</v>
      </c>
      <c r="CAO69" s="212" t="s">
        <v>763</v>
      </c>
      <c r="CAP69" s="212" t="s">
        <v>767</v>
      </c>
      <c r="CAQ69" s="212" t="s">
        <v>763</v>
      </c>
      <c r="CAR69" s="212">
        <v>45</v>
      </c>
      <c r="CAS69" s="212" t="s">
        <v>767</v>
      </c>
      <c r="CAT69" s="212">
        <v>45</v>
      </c>
      <c r="CAU69" s="212" t="s">
        <v>758</v>
      </c>
      <c r="CAV69" s="212" t="s">
        <v>765</v>
      </c>
      <c r="CAW69" s="212" t="s">
        <v>759</v>
      </c>
      <c r="CAX69" s="212" t="s">
        <v>769</v>
      </c>
      <c r="CAY69" s="212" t="s">
        <v>761</v>
      </c>
      <c r="CAZ69" s="212" t="s">
        <v>767</v>
      </c>
      <c r="CBA69" s="212" t="s">
        <v>758</v>
      </c>
      <c r="CBB69" s="212">
        <v>45</v>
      </c>
      <c r="CBC69" s="212" t="s">
        <v>765</v>
      </c>
      <c r="CBD69" s="212">
        <v>45</v>
      </c>
      <c r="CBE69" s="212" t="s">
        <v>759</v>
      </c>
      <c r="CBF69" s="212">
        <v>45</v>
      </c>
      <c r="CBG69" s="212" t="s">
        <v>769</v>
      </c>
      <c r="CBH69" s="212">
        <v>45</v>
      </c>
      <c r="CBI69" s="212" t="s">
        <v>761</v>
      </c>
      <c r="CBJ69" s="212">
        <v>45</v>
      </c>
      <c r="CBK69" s="212" t="s">
        <v>767</v>
      </c>
      <c r="CBL69" s="212">
        <v>45</v>
      </c>
      <c r="CBM69" s="212" t="s">
        <v>759</v>
      </c>
      <c r="CBN69" s="212" t="s">
        <v>761</v>
      </c>
      <c r="CBO69" s="212" t="s">
        <v>759</v>
      </c>
      <c r="CBP69" s="212">
        <v>45</v>
      </c>
      <c r="CBQ69" s="212" t="s">
        <v>761</v>
      </c>
      <c r="CBR69" s="212">
        <v>45</v>
      </c>
      <c r="CBS69" s="212" t="s">
        <v>759</v>
      </c>
      <c r="CBT69" s="212" t="s">
        <v>767</v>
      </c>
      <c r="CBU69" s="212" t="s">
        <v>759</v>
      </c>
      <c r="CBV69" s="212">
        <v>45</v>
      </c>
      <c r="CBW69" s="212" t="s">
        <v>767</v>
      </c>
      <c r="CBX69" s="212">
        <v>45</v>
      </c>
      <c r="CBY69" s="212" t="s">
        <v>767</v>
      </c>
      <c r="CBZ69" s="212" t="s">
        <v>761</v>
      </c>
      <c r="CCA69" s="212" t="s">
        <v>767</v>
      </c>
      <c r="CCB69" s="212">
        <v>45</v>
      </c>
      <c r="CCC69" s="212" t="s">
        <v>761</v>
      </c>
      <c r="CCD69" s="212">
        <v>45</v>
      </c>
      <c r="CCE69" s="212" t="s">
        <v>791</v>
      </c>
      <c r="CCF69" s="212" t="s">
        <v>792</v>
      </c>
      <c r="CCG69" s="212" t="s">
        <v>793</v>
      </c>
      <c r="CCH69" s="212" t="s">
        <v>794</v>
      </c>
      <c r="CCI69" s="212" t="s">
        <v>808</v>
      </c>
      <c r="CCJ69" s="212" t="s">
        <v>795</v>
      </c>
      <c r="CCK69" s="212" t="s">
        <v>796</v>
      </c>
      <c r="CCL69" s="212" t="s">
        <v>795</v>
      </c>
      <c r="CCM69" s="212" t="s">
        <v>797</v>
      </c>
      <c r="CCN69" s="212" t="s">
        <v>794</v>
      </c>
      <c r="CCO69" s="212" t="s">
        <v>712</v>
      </c>
      <c r="CCP69" s="212" t="s">
        <v>798</v>
      </c>
      <c r="CCQ69" s="212" t="s">
        <v>799</v>
      </c>
      <c r="CCR69" s="212" t="s">
        <v>794</v>
      </c>
      <c r="CCS69" s="212" t="s">
        <v>797</v>
      </c>
      <c r="CCT69" s="212" t="s">
        <v>800</v>
      </c>
      <c r="CCU69" s="212" t="s">
        <v>801</v>
      </c>
      <c r="CCV69" s="212" t="s">
        <v>802</v>
      </c>
      <c r="CCW69" s="212" t="s">
        <v>795</v>
      </c>
      <c r="CCX69" s="212" t="s">
        <v>794</v>
      </c>
      <c r="CCY69" s="212" t="s">
        <v>803</v>
      </c>
      <c r="CCZ69" s="212" t="s">
        <v>794</v>
      </c>
      <c r="CDA69" s="212" t="s">
        <v>802</v>
      </c>
      <c r="CDB69" s="212" t="s">
        <v>804</v>
      </c>
      <c r="CDC69" s="212" t="s">
        <v>805</v>
      </c>
      <c r="CDD69" s="212" t="s">
        <v>806</v>
      </c>
      <c r="CDE69" s="212" t="s">
        <v>807</v>
      </c>
      <c r="CDF69" s="212" t="s">
        <v>808</v>
      </c>
      <c r="CDG69" s="212" t="s">
        <v>809</v>
      </c>
      <c r="CDH69" s="212" t="s">
        <v>793</v>
      </c>
      <c r="CDI69" s="212" t="s">
        <v>808</v>
      </c>
      <c r="CDJ69" s="212" t="s">
        <v>795</v>
      </c>
      <c r="CDK69" s="212" t="s">
        <v>795</v>
      </c>
      <c r="CDL69" s="212" t="s">
        <v>802</v>
      </c>
      <c r="CDM69" s="212" t="s">
        <v>802</v>
      </c>
      <c r="CDN69" s="212" t="s">
        <v>805</v>
      </c>
      <c r="CDO69" s="212" t="s">
        <v>791</v>
      </c>
      <c r="CDP69" s="212" t="s">
        <v>792</v>
      </c>
      <c r="CDQ69" s="212" t="s">
        <v>793</v>
      </c>
      <c r="CDR69" s="212" t="s">
        <v>794</v>
      </c>
      <c r="CDS69" s="212" t="s">
        <v>792</v>
      </c>
      <c r="CDT69" s="212" t="s">
        <v>795</v>
      </c>
      <c r="CDU69" s="212" t="s">
        <v>791</v>
      </c>
      <c r="CDV69" s="212">
        <v>56</v>
      </c>
      <c r="CDW69" s="212" t="s">
        <v>792</v>
      </c>
      <c r="CDX69" s="212">
        <v>56</v>
      </c>
      <c r="CDY69" s="212" t="s">
        <v>793</v>
      </c>
      <c r="CDZ69" s="212">
        <v>56</v>
      </c>
      <c r="CEA69" s="212" t="s">
        <v>794</v>
      </c>
      <c r="CEB69" s="212">
        <v>56</v>
      </c>
      <c r="CEC69" s="212" t="s">
        <v>808</v>
      </c>
      <c r="CED69" s="212">
        <v>56</v>
      </c>
      <c r="CEE69" s="212" t="s">
        <v>795</v>
      </c>
      <c r="CEF69" s="212">
        <v>56</v>
      </c>
      <c r="CEG69" s="212" t="s">
        <v>796</v>
      </c>
      <c r="CEH69" s="212" t="s">
        <v>795</v>
      </c>
      <c r="CEI69" s="212" t="s">
        <v>797</v>
      </c>
      <c r="CEJ69" s="212" t="s">
        <v>794</v>
      </c>
      <c r="CEK69" s="212" t="s">
        <v>712</v>
      </c>
      <c r="CEL69" s="212" t="s">
        <v>798</v>
      </c>
      <c r="CEM69" s="212" t="s">
        <v>796</v>
      </c>
      <c r="CEN69" s="212">
        <v>56</v>
      </c>
      <c r="CEO69" s="212" t="s">
        <v>795</v>
      </c>
      <c r="CEP69" s="212">
        <v>56</v>
      </c>
      <c r="CEQ69" s="212" t="s">
        <v>797</v>
      </c>
      <c r="CER69" s="212">
        <v>56</v>
      </c>
      <c r="CES69" s="212" t="s">
        <v>794</v>
      </c>
      <c r="CET69" s="212">
        <v>56</v>
      </c>
      <c r="CEU69" s="212" t="s">
        <v>712</v>
      </c>
      <c r="CEV69" s="212">
        <v>56</v>
      </c>
      <c r="CEW69" s="212" t="s">
        <v>798</v>
      </c>
      <c r="CEX69" s="212">
        <v>56</v>
      </c>
      <c r="CEY69" s="212" t="s">
        <v>799</v>
      </c>
      <c r="CEZ69" s="212" t="s">
        <v>794</v>
      </c>
      <c r="CFA69" s="212" t="s">
        <v>797</v>
      </c>
      <c r="CFB69" s="212" t="s">
        <v>800</v>
      </c>
      <c r="CFC69" s="212" t="s">
        <v>801</v>
      </c>
      <c r="CFD69" s="212" t="s">
        <v>802</v>
      </c>
      <c r="CFE69" s="212" t="s">
        <v>799</v>
      </c>
      <c r="CFF69" s="212">
        <v>56</v>
      </c>
      <c r="CFG69" s="212" t="s">
        <v>794</v>
      </c>
      <c r="CFH69" s="212">
        <v>56</v>
      </c>
      <c r="CFI69" s="212" t="s">
        <v>797</v>
      </c>
      <c r="CFJ69" s="212">
        <v>56</v>
      </c>
      <c r="CFK69" s="212" t="s">
        <v>800</v>
      </c>
      <c r="CFL69" s="212">
        <v>56</v>
      </c>
      <c r="CFM69" s="212" t="s">
        <v>801</v>
      </c>
      <c r="CFN69" s="212">
        <v>56</v>
      </c>
      <c r="CFO69" s="212" t="s">
        <v>802</v>
      </c>
      <c r="CFP69" s="212">
        <v>56</v>
      </c>
      <c r="CFQ69" s="212" t="s">
        <v>795</v>
      </c>
      <c r="CFR69" s="212" t="s">
        <v>794</v>
      </c>
      <c r="CFS69" s="212" t="s">
        <v>795</v>
      </c>
      <c r="CFT69" s="212">
        <v>56</v>
      </c>
      <c r="CFU69" s="212" t="s">
        <v>794</v>
      </c>
      <c r="CFV69" s="212">
        <v>56</v>
      </c>
      <c r="CFW69" s="212" t="s">
        <v>803</v>
      </c>
      <c r="CFX69" s="212" t="s">
        <v>794</v>
      </c>
      <c r="CFY69" s="212" t="s">
        <v>803</v>
      </c>
      <c r="CFZ69" s="212">
        <v>56</v>
      </c>
      <c r="CGA69" s="212" t="s">
        <v>794</v>
      </c>
      <c r="CGB69" s="212">
        <v>56</v>
      </c>
      <c r="CGC69" s="212" t="s">
        <v>802</v>
      </c>
      <c r="CGD69" s="212" t="s">
        <v>804</v>
      </c>
      <c r="CGE69" s="212" t="s">
        <v>802</v>
      </c>
      <c r="CGF69" s="212">
        <v>56</v>
      </c>
      <c r="CGG69" s="212" t="s">
        <v>804</v>
      </c>
      <c r="CGH69" s="212">
        <v>56</v>
      </c>
      <c r="CGI69" s="212" t="s">
        <v>805</v>
      </c>
      <c r="CGJ69" s="212" t="s">
        <v>806</v>
      </c>
      <c r="CGK69" s="212" t="s">
        <v>807</v>
      </c>
      <c r="CGL69" s="212" t="s">
        <v>808</v>
      </c>
      <c r="CGM69" s="212" t="s">
        <v>809</v>
      </c>
      <c r="CGN69" s="212" t="s">
        <v>793</v>
      </c>
      <c r="CGO69" s="212" t="s">
        <v>805</v>
      </c>
      <c r="CGP69" s="212">
        <v>56</v>
      </c>
      <c r="CGQ69" s="212" t="s">
        <v>806</v>
      </c>
      <c r="CGR69" s="212">
        <v>56</v>
      </c>
      <c r="CGS69" s="212" t="s">
        <v>807</v>
      </c>
      <c r="CGT69" s="212">
        <v>56</v>
      </c>
      <c r="CGU69" s="212" t="s">
        <v>808</v>
      </c>
      <c r="CGV69" s="212">
        <v>56</v>
      </c>
      <c r="CGW69" s="212" t="s">
        <v>809</v>
      </c>
      <c r="CGX69" s="212">
        <v>56</v>
      </c>
      <c r="CGY69" s="212" t="s">
        <v>793</v>
      </c>
      <c r="CGZ69" s="212">
        <v>56</v>
      </c>
      <c r="CHA69" s="212" t="s">
        <v>808</v>
      </c>
      <c r="CHB69" s="212" t="s">
        <v>795</v>
      </c>
      <c r="CHC69" s="212" t="s">
        <v>808</v>
      </c>
      <c r="CHD69" s="212">
        <v>56</v>
      </c>
      <c r="CHE69" s="212" t="s">
        <v>795</v>
      </c>
      <c r="CHF69" s="212">
        <v>56</v>
      </c>
      <c r="CHG69" s="212" t="s">
        <v>795</v>
      </c>
      <c r="CHH69" s="212" t="s">
        <v>802</v>
      </c>
      <c r="CHI69" s="212" t="s">
        <v>795</v>
      </c>
      <c r="CHJ69" s="212">
        <v>56</v>
      </c>
      <c r="CHK69" s="212" t="s">
        <v>802</v>
      </c>
      <c r="CHL69" s="212">
        <v>56</v>
      </c>
      <c r="CHM69" s="212" t="s">
        <v>802</v>
      </c>
      <c r="CHN69" s="212" t="s">
        <v>805</v>
      </c>
      <c r="CHO69" s="212" t="s">
        <v>802</v>
      </c>
      <c r="CHP69" s="212">
        <v>56</v>
      </c>
      <c r="CHQ69" s="212" t="s">
        <v>808</v>
      </c>
      <c r="CHR69" s="212">
        <v>56</v>
      </c>
      <c r="CHS69" s="212" t="s">
        <v>608</v>
      </c>
      <c r="CHT69" s="212" t="s">
        <v>629</v>
      </c>
      <c r="CHU69" s="212" t="s">
        <v>632</v>
      </c>
      <c r="CHV69" s="212" t="s">
        <v>608</v>
      </c>
      <c r="CHW69" s="212" t="s">
        <v>632</v>
      </c>
      <c r="CHX69" s="212" t="s">
        <v>629</v>
      </c>
      <c r="CHY69" s="212" t="s">
        <v>629</v>
      </c>
      <c r="CHZ69" s="212" t="s">
        <v>633</v>
      </c>
      <c r="CIA69" s="212" t="s">
        <v>608</v>
      </c>
      <c r="CIB69" s="212" t="s">
        <v>629</v>
      </c>
      <c r="CIC69" s="212" t="s">
        <v>633</v>
      </c>
      <c r="CID69" s="212" t="s">
        <v>608</v>
      </c>
      <c r="CIE69" s="212" t="s">
        <v>608</v>
      </c>
      <c r="CIF69" s="212" t="s">
        <v>633</v>
      </c>
      <c r="CIG69" s="212" t="s">
        <v>608</v>
      </c>
      <c r="CIH69" s="212" t="s">
        <v>632</v>
      </c>
      <c r="CII69" s="212" t="s">
        <v>633</v>
      </c>
      <c r="CIJ69" s="212" t="s">
        <v>632</v>
      </c>
      <c r="CIK69" s="212" t="s">
        <v>603</v>
      </c>
      <c r="CIL69" s="212" t="s">
        <v>633</v>
      </c>
      <c r="CIM69" s="212" t="s">
        <v>632</v>
      </c>
      <c r="CIN69" s="212" t="s">
        <v>629</v>
      </c>
      <c r="CIO69" s="212" t="s">
        <v>633</v>
      </c>
      <c r="CIP69" s="212" t="s">
        <v>632</v>
      </c>
      <c r="CIQ69" s="212" t="s">
        <v>695</v>
      </c>
      <c r="CIR69" s="212" t="s">
        <v>693</v>
      </c>
      <c r="CIS69" s="212" t="s">
        <v>695</v>
      </c>
      <c r="CIT69" s="212" t="s">
        <v>700</v>
      </c>
      <c r="CIU69" s="212" t="s">
        <v>693</v>
      </c>
      <c r="CIV69" s="212" t="s">
        <v>700</v>
      </c>
      <c r="CIW69" s="212" t="s">
        <v>693</v>
      </c>
      <c r="CIX69" s="212" t="s">
        <v>695</v>
      </c>
      <c r="CIY69" s="212" t="s">
        <v>698</v>
      </c>
      <c r="CIZ69" s="212" t="s">
        <v>693</v>
      </c>
      <c r="CJA69" s="212" t="s">
        <v>689</v>
      </c>
      <c r="CJB69" s="212" t="s">
        <v>698</v>
      </c>
      <c r="CJC69" s="212" t="s">
        <v>700</v>
      </c>
      <c r="CJD69" s="212" t="s">
        <v>693</v>
      </c>
      <c r="CJE69" s="212" t="s">
        <v>698</v>
      </c>
      <c r="CJF69" s="212" t="s">
        <v>693</v>
      </c>
      <c r="CJG69" s="212" t="s">
        <v>698</v>
      </c>
      <c r="CJH69" s="212" t="s">
        <v>700</v>
      </c>
      <c r="CJI69" s="212" t="s">
        <v>700</v>
      </c>
      <c r="CJJ69" s="212" t="s">
        <v>695</v>
      </c>
      <c r="CJK69" s="212" t="s">
        <v>698</v>
      </c>
      <c r="CJL69" s="212" t="s">
        <v>695</v>
      </c>
      <c r="CJM69" s="212" t="s">
        <v>698</v>
      </c>
      <c r="CJN69" s="212" t="s">
        <v>700</v>
      </c>
      <c r="CJO69" s="212" t="s">
        <v>733</v>
      </c>
      <c r="CJP69" s="212" t="s">
        <v>730</v>
      </c>
      <c r="CJQ69" s="212" t="s">
        <v>734</v>
      </c>
      <c r="CJR69" s="212" t="s">
        <v>730</v>
      </c>
      <c r="CJS69" s="212" t="s">
        <v>733</v>
      </c>
      <c r="CJT69" s="212" t="s">
        <v>734</v>
      </c>
      <c r="CJU69" s="212" t="s">
        <v>733</v>
      </c>
      <c r="CJV69" s="212" t="s">
        <v>730</v>
      </c>
      <c r="CJW69" s="212" t="s">
        <v>733</v>
      </c>
      <c r="CJX69" s="212" t="s">
        <v>738</v>
      </c>
      <c r="CJY69" s="212" t="s">
        <v>738</v>
      </c>
      <c r="CJZ69" s="212" t="s">
        <v>730</v>
      </c>
      <c r="CKA69" s="212" t="s">
        <v>738</v>
      </c>
      <c r="CKB69" s="212" t="s">
        <v>734</v>
      </c>
      <c r="CKC69" s="212" t="s">
        <v>734</v>
      </c>
      <c r="CKD69" s="212" t="s">
        <v>730</v>
      </c>
      <c r="CKE69" s="212" t="s">
        <v>738</v>
      </c>
      <c r="CKF69" s="212" t="s">
        <v>730</v>
      </c>
      <c r="CKG69" s="212" t="s">
        <v>738</v>
      </c>
      <c r="CKH69" s="212" t="s">
        <v>734</v>
      </c>
      <c r="CKI69" s="212" t="s">
        <v>738</v>
      </c>
      <c r="CKJ69" s="212" t="s">
        <v>733</v>
      </c>
      <c r="CKK69" s="212" t="s">
        <v>734</v>
      </c>
      <c r="CKL69" s="212" t="s">
        <v>733</v>
      </c>
      <c r="CKM69" s="212" t="s">
        <v>759</v>
      </c>
      <c r="CKN69" s="212" t="s">
        <v>761</v>
      </c>
      <c r="CKO69" s="212" t="s">
        <v>759</v>
      </c>
      <c r="CKP69" s="212" t="s">
        <v>763</v>
      </c>
      <c r="CKQ69" s="212" t="s">
        <v>761</v>
      </c>
      <c r="CKR69" s="212" t="s">
        <v>763</v>
      </c>
      <c r="CKS69" s="212" t="s">
        <v>759</v>
      </c>
      <c r="CKT69" s="212" t="s">
        <v>763</v>
      </c>
      <c r="CKU69" s="212" t="s">
        <v>767</v>
      </c>
      <c r="CKV69" s="212" t="s">
        <v>759</v>
      </c>
      <c r="CKW69" s="212" t="s">
        <v>767</v>
      </c>
      <c r="CKX69" s="212" t="s">
        <v>763</v>
      </c>
      <c r="CKY69" s="212" t="s">
        <v>761</v>
      </c>
      <c r="CKZ69" s="212" t="s">
        <v>763</v>
      </c>
      <c r="CLA69" s="212" t="s">
        <v>763</v>
      </c>
      <c r="CLB69" s="212" t="s">
        <v>767</v>
      </c>
      <c r="CLC69" s="212" t="s">
        <v>767</v>
      </c>
      <c r="CLD69" s="212" t="s">
        <v>761</v>
      </c>
      <c r="CLE69" s="212" t="s">
        <v>759</v>
      </c>
      <c r="CLF69" s="212" t="s">
        <v>761</v>
      </c>
      <c r="CLG69" s="212" t="s">
        <v>759</v>
      </c>
      <c r="CLH69" s="212" t="s">
        <v>767</v>
      </c>
      <c r="CLI69" s="212" t="s">
        <v>767</v>
      </c>
      <c r="CLJ69" s="212" t="s">
        <v>761</v>
      </c>
      <c r="CLK69" s="212" t="s">
        <v>795</v>
      </c>
      <c r="CLL69" s="212" t="s">
        <v>794</v>
      </c>
      <c r="CLM69" s="212" t="s">
        <v>808</v>
      </c>
      <c r="CLN69" s="212" t="s">
        <v>794</v>
      </c>
      <c r="CLO69" s="212" t="s">
        <v>795</v>
      </c>
      <c r="CLP69" s="212" t="s">
        <v>808</v>
      </c>
      <c r="CLQ69" s="212" t="s">
        <v>795</v>
      </c>
      <c r="CLR69" s="212" t="s">
        <v>809</v>
      </c>
      <c r="CLS69" s="212" t="s">
        <v>794</v>
      </c>
      <c r="CLT69" s="212" t="s">
        <v>809</v>
      </c>
      <c r="CLU69" s="212" t="s">
        <v>794</v>
      </c>
      <c r="CLV69" s="212" t="s">
        <v>795</v>
      </c>
      <c r="CLW69" s="212" t="s">
        <v>808</v>
      </c>
      <c r="CLX69" s="212" t="s">
        <v>794</v>
      </c>
      <c r="CLY69" s="212" t="s">
        <v>794</v>
      </c>
      <c r="CLZ69" s="212" t="s">
        <v>809</v>
      </c>
      <c r="CMA69" s="212" t="s">
        <v>808</v>
      </c>
      <c r="CMB69" s="212" t="s">
        <v>809</v>
      </c>
      <c r="CMC69" s="212" t="s">
        <v>808</v>
      </c>
      <c r="CMD69" s="212" t="s">
        <v>809</v>
      </c>
      <c r="CME69" s="212" t="s">
        <v>795</v>
      </c>
      <c r="CMF69" s="212" t="s">
        <v>809</v>
      </c>
      <c r="CMG69" s="212" t="s">
        <v>795</v>
      </c>
      <c r="CMH69" s="212" t="s">
        <v>808</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1</v>
      </c>
      <c r="CD70" s="497">
        <f t="shared" ca="1" si="162"/>
        <v>499.94998168945313</v>
      </c>
      <c r="CE70" s="212">
        <f t="shared" ca="1" si="163"/>
        <v>-2</v>
      </c>
      <c r="CF70" s="212">
        <f t="shared" ca="1" si="164"/>
        <v>2</v>
      </c>
      <c r="CG70" s="212">
        <f t="shared" ca="1" si="165"/>
        <v>0</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1</v>
      </c>
      <c r="CD71" s="497">
        <f t="shared" ca="1" si="162"/>
        <v>499.94998168945313</v>
      </c>
      <c r="CE71" s="212">
        <f t="shared" ca="1" si="163"/>
        <v>-2</v>
      </c>
      <c r="CF71" s="212">
        <f t="shared" ca="1" si="164"/>
        <v>1</v>
      </c>
      <c r="CG71" s="212">
        <f t="shared" ca="1" si="165"/>
        <v>0</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165</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166</v>
      </c>
      <c r="F76" s="227">
        <f>Horarios!A66</f>
        <v>44373.75</v>
      </c>
      <c r="G76" s="228">
        <f>Horarios!A66+VLOOKUP($G$2,Horarios!$K$4:$O$27,4,0)*VLOOKUP($G$2,Horarios!$K$4:$O$27,5,0)</f>
        <v>44373.75</v>
      </c>
      <c r="H76" s="229"/>
      <c r="I76" s="230" t="str">
        <f t="array" aca="1" ref="I76" ca="1">IF(SUM(AK6:AK9)=12,VLOOKUP(2,AG6:AI9,3,FALSE),"2A")</f>
        <v>Suiza</v>
      </c>
      <c r="J76" s="231"/>
      <c r="K76" s="232"/>
      <c r="L76" s="232"/>
      <c r="M76" s="233"/>
      <c r="N76" s="234" t="str">
        <f t="array" aca="1" ref="N76" ca="1">IF(SUM(AK14:AK17)=12,VLOOKUP(2,AG14:AI17,3,FALSE),"2B")</f>
        <v>Rusia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145</v>
      </c>
      <c r="AW76" s="509" t="s">
        <v>161</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Ucrania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2</v>
      </c>
      <c r="AH77" s="212" t="s">
        <v>0</v>
      </c>
      <c r="AI77" s="487" t="str">
        <f ca="1">IF($AH$76=72,VLOOKUP(3,$AG$6:$AR$9,3,FALSE),"3A")</f>
        <v>Gales</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3</v>
      </c>
      <c r="AP77" s="487">
        <f ca="1">IF($AH$76=72,VLOOKUP(3,$AG$6:$AR$9,10,FALSE),"3A")</f>
        <v>3</v>
      </c>
      <c r="AQ77" s="487">
        <f ca="1">IF($AH$76=72,VLOOKUP(3,$AG$6:$AR$9,11,FALSE),"3A")</f>
        <v>0</v>
      </c>
      <c r="AR77" s="487">
        <f ca="1">IF($AH$76=72,VLOOKUP(AI77,$AI$57:$AU$62,13,FALSE),"3A")</f>
        <v>555500001599.96997</v>
      </c>
      <c r="AS77" s="487">
        <f t="shared" ref="AS77:AS82" ca="1" si="167">IFERROR(RANK(AR77,$AR$77:$AR$82),"pos")</f>
        <v>2</v>
      </c>
      <c r="AU77" s="487"/>
      <c r="AV77" s="487" t="s">
        <v>146</v>
      </c>
      <c r="AW77" s="487">
        <f t="shared" ref="AW77:AW91" ca="1" si="168">IF(AV77=$AG$94,1,0)</f>
        <v>0</v>
      </c>
      <c r="AX77" s="487" t="str">
        <f ca="1">AI77</f>
        <v>Gales</v>
      </c>
      <c r="AY77" s="487" t="str">
        <f ca="1">AI80</f>
        <v>República Checa</v>
      </c>
      <c r="AZ77" s="487" t="str">
        <f ca="1">AI78</f>
        <v>Dinamarca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Portugal</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4</v>
      </c>
      <c r="AH78" s="212" t="s">
        <v>1</v>
      </c>
      <c r="AI78" s="487" t="str">
        <f ca="1">IF($AH$76=72,VLOOKUP(3,$AG$14:$AR$17,3,FALSE),"3B")</f>
        <v>Dinamarca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3</v>
      </c>
      <c r="AP78" s="487">
        <f ca="1">IF($AH$76=72,VLOOKUP(3,$AG$14:$AR$17,10,FALSE),"3B")</f>
        <v>5</v>
      </c>
      <c r="AQ78" s="487">
        <f ca="1">IF($AH$76=72,VLOOKUP(3,$AG$14:$AR$17,11,FALSE),"3B")</f>
        <v>-2</v>
      </c>
      <c r="AR78" s="487">
        <f ca="1">IF($AH$76=72,VLOOKUP(AI78,$AI$57:$AU$62,13,FALSE),"3B")</f>
        <v>416624981599.95001</v>
      </c>
      <c r="AS78" s="487">
        <f t="shared" ca="1" si="167"/>
        <v>4</v>
      </c>
      <c r="AU78" s="487"/>
      <c r="AV78" s="487" t="s">
        <v>147</v>
      </c>
      <c r="AW78" s="487">
        <f t="shared" ca="1" si="168"/>
        <v>0</v>
      </c>
      <c r="AX78" s="487" t="str">
        <f ca="1">AI77</f>
        <v>Gales</v>
      </c>
      <c r="AY78" s="487" t="str">
        <f ca="1">AI81</f>
        <v>Suecia</v>
      </c>
      <c r="AZ78" s="487" t="str">
        <f ca="1">AI78</f>
        <v>Dinamarca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Suecia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6</v>
      </c>
      <c r="AH79" s="212" t="s">
        <v>2</v>
      </c>
      <c r="AI79" s="487" t="str">
        <f ca="1">IF($AH$76=72,VLOOKUP(3,$AG$22:$AR$25,3,FALSE),"3C")</f>
        <v>Austria</v>
      </c>
      <c r="AJ79" s="487">
        <f ca="1">IF($AH$76=72,VLOOKUP(3,$AG$22:$AR$25,4,FALSE),"3C")</f>
        <v>1</v>
      </c>
      <c r="AK79" s="487">
        <f ca="1">IF($AH$76=72,VLOOKUP(3,$AG$22:$AR$25,5,FALSE),"3C")</f>
        <v>3</v>
      </c>
      <c r="AL79" s="487">
        <f ca="1">IF($AH$76=72,VLOOKUP(3,$AG$22:$AR$25,6,FALSE),"3C")</f>
        <v>0</v>
      </c>
      <c r="AM79" s="487">
        <f ca="1">IF($AH$76=72,VLOOKUP(3,$AG$22:$AR$25,7,FALSE),"3C")</f>
        <v>1</v>
      </c>
      <c r="AN79" s="487">
        <f ca="1">IF($AH$76=72,VLOOKUP(3,$AG$22:$AR$25,8,FALSE),"3C")</f>
        <v>2</v>
      </c>
      <c r="AO79" s="487">
        <f ca="1">IF($AH$76=72,VLOOKUP(3,$AG$22:$AR$25,9,FALSE),"3C")</f>
        <v>1</v>
      </c>
      <c r="AP79" s="487">
        <f ca="1">IF($AH$76=72,VLOOKUP(3,$AG$22:$AR$25,10,FALSE),"3C")</f>
        <v>3</v>
      </c>
      <c r="AQ79" s="487">
        <f ca="1">IF($AH$76=72,VLOOKUP(3,$AG$22:$AR$25,11,FALSE),"3C")</f>
        <v>-2</v>
      </c>
      <c r="AR79" s="487">
        <f ca="1">IF($AH$76=72,VLOOKUP(AI79,$AI$57:$AU$62,13,FALSE),"3C")</f>
        <v>138874980499.89001</v>
      </c>
      <c r="AS79" s="487">
        <f t="shared" ca="1" si="167"/>
        <v>6</v>
      </c>
      <c r="AU79" s="487"/>
      <c r="AV79" s="487" t="s">
        <v>148</v>
      </c>
      <c r="AW79" s="487">
        <f t="shared" ca="1" si="168"/>
        <v>0</v>
      </c>
      <c r="AX79" s="487" t="str">
        <f ca="1">AI77</f>
        <v>Gales</v>
      </c>
      <c r="AY79" s="487" t="str">
        <f ca="1">AI82</f>
        <v>Portugal</v>
      </c>
      <c r="AZ79" s="487" t="str">
        <f ca="1">AI78</f>
        <v>Dinamarca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c r="K80" s="257"/>
      <c r="L80" s="257"/>
      <c r="M80" s="258"/>
      <c r="N80" s="235" t="str">
        <f ca="1">IF(SUM(AK38:AK41)=12,VLOOKUP(2,AG38:AI41,3,FALSE),"2E")</f>
        <v>Polonia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5</v>
      </c>
      <c r="AH80" s="212" t="s">
        <v>127</v>
      </c>
      <c r="AI80" s="487" t="str">
        <f ca="1">IF($AH$76=72,VLOOKUP(3,$AG$30:$AR$33,3,FALSE),"3D")</f>
        <v>República Checa</v>
      </c>
      <c r="AJ80" s="487">
        <f ca="1">IF($AH$76=72,VLOOKUP(3,$AG$30:$AR$33,4,FALSE),"3D")</f>
        <v>1</v>
      </c>
      <c r="AK80" s="487">
        <f ca="1">IF($AH$76=72,VLOOKUP(3,$AG$30:$AR$33,5,FALSE),"3D")</f>
        <v>3</v>
      </c>
      <c r="AL80" s="487">
        <f ca="1">IF($AH$76=72,VLOOKUP(3,$AG$30:$AR$33,6,FALSE),"3D")</f>
        <v>0</v>
      </c>
      <c r="AM80" s="487">
        <f ca="1">IF($AH$76=72,VLOOKUP(3,$AG$30:$AR$33,7,FALSE),"3D")</f>
        <v>1</v>
      </c>
      <c r="AN80" s="487">
        <f ca="1">IF($AH$76=72,VLOOKUP(3,$AG$30:$AR$33,8,FALSE),"3D")</f>
        <v>2</v>
      </c>
      <c r="AO80" s="487">
        <f ca="1">IF($AH$76=72,VLOOKUP(3,$AG$30:$AR$33,9,FALSE),"3D")</f>
        <v>2</v>
      </c>
      <c r="AP80" s="487">
        <f ca="1">IF($AH$76=72,VLOOKUP(3,$AG$30:$AR$33,10,FALSE),"3D")</f>
        <v>4</v>
      </c>
      <c r="AQ80" s="487">
        <f ca="1">IF($AH$76=72,VLOOKUP(3,$AG$30:$AR$33,11,FALSE),"3D")</f>
        <v>-2</v>
      </c>
      <c r="AR80" s="487">
        <f ca="1">IF($AH$76=72,VLOOKUP(AI80,$AI$57:$AU$62,13,FALSE),"3D")</f>
        <v>138874980999.84</v>
      </c>
      <c r="AS80" s="487">
        <f t="shared" ca="1" si="167"/>
        <v>5</v>
      </c>
      <c r="AU80" s="487"/>
      <c r="AV80" s="487" t="s">
        <v>149</v>
      </c>
      <c r="AW80" s="487">
        <f t="shared" ca="1" si="168"/>
        <v>0</v>
      </c>
      <c r="AX80" s="487" t="str">
        <f ca="1">AI80</f>
        <v>República Checa</v>
      </c>
      <c r="AY80" s="487" t="str">
        <f ca="1">AI81</f>
        <v>Suecia</v>
      </c>
      <c r="AZ80" s="487" t="str">
        <f ca="1">AI77</f>
        <v>Gales</v>
      </c>
      <c r="BA80" s="487" t="str">
        <f ca="1">AI78</f>
        <v>Dinamarca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304</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Gales</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3</v>
      </c>
      <c r="AH81" s="212" t="s">
        <v>3</v>
      </c>
      <c r="AI81" s="487" t="str">
        <f ca="1">IF($AH$76=72,VLOOKUP(3,$AG$38:$AR$41,3,FALSE),"3E")</f>
        <v>Suecia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3</v>
      </c>
      <c r="AP81" s="487">
        <f ca="1">IF($AH$76=72,VLOOKUP(3,$AG$38:$AR$41,10,FALSE),"3E")</f>
        <v>4</v>
      </c>
      <c r="AQ81" s="487">
        <f ca="1">IF($AH$76=72,VLOOKUP(3,$AG$38:$AR$41,11,FALSE),"3E")</f>
        <v>-1</v>
      </c>
      <c r="AR81" s="487">
        <f ca="1">IF($AH$76=72,VLOOKUP(AI81,$AI$57:$AU$62,13,FALSE),"3E")</f>
        <v>416624991599.82001</v>
      </c>
      <c r="AS81" s="487">
        <f t="shared" ca="1" si="167"/>
        <v>3</v>
      </c>
      <c r="AU81" s="487"/>
      <c r="AV81" s="487" t="s">
        <v>150</v>
      </c>
      <c r="AW81" s="487">
        <f t="shared" ca="1" si="168"/>
        <v>0</v>
      </c>
      <c r="AX81" s="487" t="str">
        <f ca="1">AI80</f>
        <v>República Checa</v>
      </c>
      <c r="AY81" s="487" t="str">
        <f ca="1">AI82</f>
        <v>Portugal</v>
      </c>
      <c r="AZ81" s="487" t="str">
        <f ca="1">AI77</f>
        <v>Gales</v>
      </c>
      <c r="BA81" s="487" t="str">
        <f ca="1">AI78</f>
        <v>Dinamarca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399</v>
      </c>
      <c r="AFG81" s="212"/>
      <c r="AFN81" s="212"/>
      <c r="AFU81" s="212" t="s">
        <v>308</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4</v>
      </c>
      <c r="AP82" s="487">
        <f ca="1">IF($AH$76=72,VLOOKUP(3,$AG$46:$AR$49,10,FALSE),"3F")</f>
        <v>3</v>
      </c>
      <c r="AQ82" s="487">
        <f ca="1">IF($AH$76=72,VLOOKUP(3,$AG$46:$AR$49,11,FALSE),"3F")</f>
        <v>1</v>
      </c>
      <c r="AR82" s="487">
        <f ca="1">IF($AH$76=72,VLOOKUP(AI82,$AI$57:$AU$62,13,FALSE),"3F")</f>
        <v>555500012099.78003</v>
      </c>
      <c r="AS82" s="487">
        <f t="shared" ca="1" si="167"/>
        <v>1</v>
      </c>
      <c r="AU82" s="487"/>
      <c r="AV82" s="487" t="s">
        <v>151</v>
      </c>
      <c r="AW82" s="487">
        <f t="shared" ca="1" si="168"/>
        <v>1</v>
      </c>
      <c r="AX82" s="487" t="str">
        <f ca="1">AI81</f>
        <v>Suecia</v>
      </c>
      <c r="AY82" s="487" t="str">
        <f ca="1">AI82</f>
        <v>Portugal</v>
      </c>
      <c r="AZ82" s="487" t="str">
        <f ca="1">AI78</f>
        <v>Dinamarca</v>
      </c>
      <c r="BA82" s="487" t="str">
        <f ca="1">AI77</f>
        <v>Gales</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308</v>
      </c>
      <c r="AHA82" s="212"/>
      <c r="AHB82" s="212"/>
      <c r="AHC82" s="212"/>
      <c r="AHD82" s="212"/>
      <c r="AHE82" s="212"/>
      <c r="AHF82" s="212"/>
      <c r="AHG82" s="212"/>
      <c r="AHO82" s="212"/>
      <c r="AHP82" s="212"/>
      <c r="AHQ82" s="212"/>
      <c r="APW82" s="212" t="s">
        <v>299</v>
      </c>
      <c r="AXB82" s="212"/>
      <c r="AYT82" s="212" t="s">
        <v>306</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Dinamarca</v>
      </c>
      <c r="O83" s="449">
        <f>IF(I90="W43",0,1)</f>
        <v>0</v>
      </c>
      <c r="P83" s="417">
        <v>43</v>
      </c>
      <c r="Q83" s="93"/>
      <c r="R83" s="93"/>
      <c r="S83" s="100"/>
      <c r="T83" s="100"/>
      <c r="U83" s="100"/>
      <c r="V83" s="100"/>
      <c r="W83" s="100"/>
      <c r="X83" s="100"/>
      <c r="Y83" s="100"/>
      <c r="Z83" s="100"/>
      <c r="AA83" s="100"/>
      <c r="AB83" s="100"/>
      <c r="AC83" s="100"/>
      <c r="AD83" s="100"/>
      <c r="AE83" s="475"/>
      <c r="AF83" s="488"/>
      <c r="AG83" s="212" t="s">
        <v>162</v>
      </c>
      <c r="AV83" s="487" t="s">
        <v>152</v>
      </c>
      <c r="AW83" s="487">
        <f t="shared" ca="1" si="168"/>
        <v>0</v>
      </c>
      <c r="AX83" s="212" t="str">
        <f ca="1">AI81</f>
        <v>Suecia</v>
      </c>
      <c r="AY83" s="212" t="str">
        <f ca="1">AI80</f>
        <v>República Checa</v>
      </c>
      <c r="AZ83" s="212" t="str">
        <f ca="1">AI79</f>
        <v>Austria</v>
      </c>
      <c r="BA83" s="212" t="str">
        <f ca="1">AI77</f>
        <v>Gales</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430</v>
      </c>
      <c r="AHA83" s="212"/>
      <c r="AHB83" s="212"/>
      <c r="AHC83" s="212"/>
      <c r="AHD83" s="212"/>
      <c r="AHE83" s="212"/>
      <c r="AHF83" s="212"/>
      <c r="AHG83" s="212"/>
      <c r="AHO83" s="212"/>
      <c r="AHP83" s="212"/>
      <c r="AHQ83" s="212"/>
      <c r="APW83" s="212" t="s">
        <v>299</v>
      </c>
      <c r="AXB83" s="212"/>
      <c r="AYT83" s="212" t="s">
        <v>411</v>
      </c>
      <c r="BAX83" s="487" t="s">
        <v>300</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153</v>
      </c>
      <c r="AW84" s="487">
        <f t="shared" ca="1" si="168"/>
        <v>0</v>
      </c>
      <c r="AX84" s="212" t="str">
        <f ca="1">AI82</f>
        <v>Portugal</v>
      </c>
      <c r="AY84" s="212" t="str">
        <f ca="1">AI80</f>
        <v>República Checa</v>
      </c>
      <c r="AZ84" s="212" t="str">
        <f ca="1">AI79</f>
        <v>Austria</v>
      </c>
      <c r="BA84" s="212" t="str">
        <f ca="1">AI77</f>
        <v>Gales</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336</v>
      </c>
      <c r="AXB84" s="212"/>
      <c r="AYT84" s="212">
        <v>456</v>
      </c>
      <c r="BAX84" s="487" t="s">
        <v>814</v>
      </c>
    </row>
    <row r="85" spans="1:901 1115:1402 2297:2297 4575:4575" x14ac:dyDescent="0.25">
      <c r="A85" s="103"/>
      <c r="B85" s="103"/>
      <c r="C85" s="103"/>
      <c r="D85" s="124"/>
      <c r="E85" s="118" t="s">
        <v>121</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Gales</v>
      </c>
      <c r="AI85" s="212" t="str">
        <f ca="1">IFERROR(VLOOKUP(AG85,$AG$77:$AI$82,2,),"Grupo")</f>
        <v>A</v>
      </c>
      <c r="AJ85" s="212">
        <f ca="1">COUNTIF($AI$84:$AI$87,"&lt;="&amp;AI85)</f>
        <v>1</v>
      </c>
      <c r="AV85" s="487" t="s">
        <v>154</v>
      </c>
      <c r="AW85" s="487">
        <f t="shared" ca="1" si="168"/>
        <v>0</v>
      </c>
      <c r="AX85" s="212" t="str">
        <f ca="1">AI81</f>
        <v>Suecia</v>
      </c>
      <c r="AY85" s="212" t="str">
        <f ca="1">AI82</f>
        <v>Portugal</v>
      </c>
      <c r="AZ85" s="212" t="str">
        <f ca="1">AI79</f>
        <v>Austria</v>
      </c>
      <c r="BA85" s="212" t="str">
        <f ca="1">AI77</f>
        <v>Gales</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Suecia</v>
      </c>
      <c r="AI86" s="212" t="str">
        <f ca="1">IFERROR(VLOOKUP(AG86,$AG$77:$AI$82,2,),"Grupo")</f>
        <v>E</v>
      </c>
      <c r="AJ86" s="212">
        <f ca="1">COUNTIF($AI$84:$AI$87,"&lt;="&amp;AI86)</f>
        <v>3</v>
      </c>
      <c r="AV86" s="487" t="s">
        <v>155</v>
      </c>
      <c r="AW86" s="487">
        <f t="shared" ca="1" si="168"/>
        <v>0</v>
      </c>
      <c r="AX86" s="212" t="str">
        <f ca="1">AI81</f>
        <v>Suecia</v>
      </c>
      <c r="AY86" s="212" t="str">
        <f ca="1">AI82</f>
        <v>Portugal</v>
      </c>
      <c r="AZ86" s="212" t="str">
        <f ca="1">AI80</f>
        <v>República Checa</v>
      </c>
      <c r="BA86" s="212" t="str">
        <f ca="1">AI77</f>
        <v>Gales</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561</v>
      </c>
      <c r="AXB86" s="487" t="s">
        <v>562</v>
      </c>
    </row>
    <row r="87" spans="1:901 1115:1402 2297:2297 4575:4575" ht="15" customHeight="1" x14ac:dyDescent="0.25">
      <c r="A87" s="103"/>
      <c r="B87" s="103"/>
      <c r="C87" s="103"/>
      <c r="D87" s="124"/>
      <c r="E87" s="560" t="s">
        <v>82</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Dinamarca</v>
      </c>
      <c r="AI87" s="212" t="str">
        <f ca="1">IFERROR(VLOOKUP(AG87,$AG$77:$AI$82,2,),"Grupo")</f>
        <v>B</v>
      </c>
      <c r="AJ87" s="212">
        <f ca="1">COUNTIF($AI$84:$AI$87,"&lt;="&amp;AI87)</f>
        <v>2</v>
      </c>
      <c r="AV87" s="487" t="s">
        <v>156</v>
      </c>
      <c r="AW87" s="487">
        <f t="shared" ca="1" si="168"/>
        <v>0</v>
      </c>
      <c r="AX87" s="212" t="str">
        <f ca="1">AI81</f>
        <v>Suecia</v>
      </c>
      <c r="AY87" s="212" t="str">
        <f ca="1">AI80</f>
        <v>República Checa</v>
      </c>
      <c r="AZ87" s="212" t="str">
        <f ca="1">AI78</f>
        <v>Dinamarca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563</v>
      </c>
      <c r="AXB87" s="487" t="s">
        <v>561</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163</v>
      </c>
      <c r="AV88" s="487" t="s">
        <v>157</v>
      </c>
      <c r="AW88" s="487">
        <f t="shared" ca="1" si="168"/>
        <v>0</v>
      </c>
      <c r="AX88" s="212" t="str">
        <f ca="1">AI82</f>
        <v>Portugal</v>
      </c>
      <c r="AY88" s="212" t="str">
        <f ca="1">AI80</f>
        <v>República Checa</v>
      </c>
      <c r="AZ88" s="212" t="str">
        <f ca="1">AI79</f>
        <v>Austria</v>
      </c>
      <c r="BA88" s="212" t="str">
        <f ca="1">AI78</f>
        <v>Dinamarca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564</v>
      </c>
      <c r="AXB88" s="487" t="s">
        <v>563</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158</v>
      </c>
      <c r="AW89" s="487">
        <f t="shared" ca="1" si="168"/>
        <v>0</v>
      </c>
      <c r="AX89" s="212" t="str">
        <f ca="1">AI82</f>
        <v>Portugal</v>
      </c>
      <c r="AY89" s="212" t="str">
        <f ca="1">AI81</f>
        <v>Suecia</v>
      </c>
      <c r="AZ89" s="212" t="str">
        <f ca="1">AI79</f>
        <v>Austria</v>
      </c>
      <c r="BA89" s="212" t="str">
        <f ca="1">AI78</f>
        <v>Dinamarca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B</v>
      </c>
      <c r="AV90" s="487" t="s">
        <v>159</v>
      </c>
      <c r="AW90" s="487">
        <f t="shared" ca="1" si="168"/>
        <v>0</v>
      </c>
      <c r="AX90" s="212" t="str">
        <f ca="1">AI82</f>
        <v>Portugal</v>
      </c>
      <c r="AY90" s="212" t="str">
        <f ca="1">AI81</f>
        <v>Suecia</v>
      </c>
      <c r="AZ90" s="212" t="str">
        <f ca="1">AI80</f>
        <v>República Checa</v>
      </c>
      <c r="BA90" s="212" t="str">
        <f ca="1">AI78</f>
        <v>Dinamarca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84</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E</v>
      </c>
      <c r="AV91" s="487" t="s">
        <v>160</v>
      </c>
      <c r="AW91" s="487">
        <f t="shared" ca="1" si="168"/>
        <v>0</v>
      </c>
      <c r="AX91" s="212" t="str">
        <f ca="1">AI82</f>
        <v>Portugal</v>
      </c>
      <c r="AY91" s="212" t="str">
        <f ca="1">AI81</f>
        <v>Suecia</v>
      </c>
      <c r="AZ91" s="212" t="str">
        <f ca="1">AI80</f>
        <v>República Checa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83</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164</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ABEF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85</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91</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93</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92</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878</v>
      </c>
      <c r="J108" s="541"/>
      <c r="K108" s="541"/>
      <c r="L108" s="541"/>
      <c r="M108" s="541"/>
      <c r="N108" s="542"/>
      <c r="O108" s="184">
        <f>IF(I108="Escribe tu nombre",0,IF(I108="",0,1))</f>
        <v>1</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126</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7109375" customWidth="1"/>
    <col min="2" max="2" width="29.42578125" customWidth="1"/>
    <col min="3" max="3" width="35" customWidth="1"/>
    <col min="4" max="4" width="12.7109375" customWidth="1"/>
    <col min="5" max="8" width="10.7109375" customWidth="1"/>
    <col min="9" max="9" width="3.140625" customWidth="1"/>
    <col min="10" max="12" width="10.7109375" customWidth="1"/>
    <col min="13" max="13" width="3.7109375" customWidth="1"/>
    <col min="14" max="14" width="4.7109375" customWidth="1"/>
    <col min="15" max="15" width="4" style="9" customWidth="1"/>
    <col min="16" max="16" width="4.7109375" style="9" customWidth="1"/>
    <col min="17" max="16384" width="10.7109375" style="1" hidden="1"/>
  </cols>
  <sheetData>
    <row r="1" spans="1:14" x14ac:dyDescent="0.25">
      <c r="B1" s="14"/>
      <c r="C1" s="13" t="s">
        <v>852</v>
      </c>
      <c r="D1" s="14"/>
      <c r="E1" s="597" t="s">
        <v>853</v>
      </c>
      <c r="F1" s="597"/>
      <c r="G1" s="597"/>
      <c r="H1" s="597"/>
      <c r="I1" s="597"/>
      <c r="J1" s="597"/>
      <c r="K1" s="597"/>
      <c r="L1" s="597"/>
      <c r="M1" s="597"/>
      <c r="N1" s="597"/>
    </row>
    <row r="2" spans="1:14" ht="19.5" thickBot="1" x14ac:dyDescent="0.35">
      <c r="B2" s="15" t="s">
        <v>122</v>
      </c>
      <c r="C2" s="14"/>
      <c r="D2" s="14"/>
      <c r="E2" s="597"/>
      <c r="F2" s="597"/>
      <c r="G2" s="597"/>
      <c r="H2" s="597"/>
      <c r="I2" s="597"/>
      <c r="J2" s="597"/>
      <c r="K2" s="597"/>
      <c r="L2" s="597"/>
      <c r="M2" s="597"/>
      <c r="N2" s="597"/>
    </row>
    <row r="3" spans="1:14" ht="25.9" customHeight="1" thickBot="1" x14ac:dyDescent="0.3">
      <c r="B3" s="14" t="s">
        <v>94</v>
      </c>
      <c r="C3" s="16" t="str">
        <f>EUROCOPA!I108</f>
        <v>Marvin Charuc</v>
      </c>
      <c r="D3" s="14"/>
      <c r="E3" s="602" t="s">
        <v>848</v>
      </c>
      <c r="F3" s="602"/>
      <c r="G3" s="602"/>
      <c r="H3" s="602"/>
      <c r="I3" s="602"/>
      <c r="J3" s="602"/>
      <c r="K3" s="602"/>
      <c r="L3" s="602"/>
      <c r="M3" s="602"/>
      <c r="N3" s="603"/>
    </row>
    <row r="4" spans="1:14" ht="45" customHeight="1" x14ac:dyDescent="0.25">
      <c r="B4" s="14"/>
      <c r="C4" s="17" t="s">
        <v>95</v>
      </c>
      <c r="D4" s="14"/>
      <c r="E4" s="601" t="s">
        <v>854</v>
      </c>
      <c r="F4" s="601"/>
      <c r="G4" s="601"/>
      <c r="H4" s="601"/>
      <c r="I4" s="601"/>
      <c r="J4" s="601"/>
      <c r="K4" s="601"/>
      <c r="L4" s="601"/>
      <c r="M4" s="601"/>
      <c r="N4" s="447"/>
    </row>
    <row r="5" spans="1:14" ht="19.149999999999999" customHeight="1" x14ac:dyDescent="0.3">
      <c r="B5" s="15" t="s">
        <v>16</v>
      </c>
      <c r="E5" s="604" t="s">
        <v>855</v>
      </c>
      <c r="F5" s="604"/>
      <c r="G5" s="604"/>
      <c r="H5" s="604"/>
      <c r="I5" s="604"/>
      <c r="J5" s="438"/>
      <c r="K5" s="438"/>
      <c r="L5" s="438"/>
      <c r="M5" s="446"/>
      <c r="N5" s="447"/>
    </row>
    <row r="6" spans="1:14" ht="15" customHeight="1" x14ac:dyDescent="0.25">
      <c r="A6" s="421" t="s">
        <v>830</v>
      </c>
      <c r="B6" t="str">
        <f ca="1">CONCATENATE(EUROCOPA!I4,"-",EUROCOPA!N4)</f>
        <v>Turquia-Italia</v>
      </c>
      <c r="C6" s="18" t="str">
        <f>CONCATENATE(IF(EUROCOPA!K4&gt;EUROCOPA!L4,1,IF(EUROCOPA!K4&lt;EUROCOPA!L4,2,IF(AND(EUROCOPA!K4=EUROCOPA!L4,EUROCOPA!K4&lt;&gt;"",EUROCOPA!L4&lt;&gt;""),"X",0))),"|",EUROCOPA!K4,"-",EUROCOPA!L4)</f>
        <v>2|1-2</v>
      </c>
      <c r="D6" s="590" t="s">
        <v>72</v>
      </c>
      <c r="E6" s="599" t="s">
        <v>860</v>
      </c>
      <c r="F6" s="600"/>
      <c r="G6" s="600"/>
      <c r="H6" s="600"/>
      <c r="I6" s="439"/>
      <c r="J6" s="1"/>
      <c r="K6" s="1"/>
      <c r="L6" s="1"/>
      <c r="M6" s="446"/>
      <c r="N6" s="447"/>
    </row>
    <row r="7" spans="1:14" ht="15" customHeight="1" x14ac:dyDescent="0.25">
      <c r="A7" s="421" t="s">
        <v>830</v>
      </c>
      <c r="B7" t="str">
        <f ca="1">CONCATENATE(EUROCOPA!I5,"-",EUROCOPA!N5)</f>
        <v>Gales-Suiza</v>
      </c>
      <c r="C7" s="18" t="str">
        <f>CONCATENATE(IF(EUROCOPA!K5&gt;EUROCOPA!L5,1,IF(EUROCOPA!K5&lt;EUROCOPA!L5,2,IF(AND(EUROCOPA!K5=EUROCOPA!L5,EUROCOPA!K5&lt;&gt;"",EUROCOPA!L5&lt;&gt;""),"X",0))),"|",EUROCOPA!K5,"-",EUROCOPA!L5)</f>
        <v>2|0-1</v>
      </c>
      <c r="D7" s="590"/>
      <c r="E7" s="595"/>
      <c r="F7" s="596"/>
      <c r="G7" s="596"/>
      <c r="H7" s="596"/>
      <c r="I7" s="440"/>
      <c r="J7" s="1"/>
      <c r="K7" s="1"/>
      <c r="L7" s="1"/>
      <c r="M7" s="446"/>
      <c r="N7" s="447"/>
    </row>
    <row r="8" spans="1:14" ht="15" customHeight="1" x14ac:dyDescent="0.25">
      <c r="A8" s="422" t="s">
        <v>831</v>
      </c>
      <c r="B8" t="str">
        <f ca="1">CONCATENATE(EUROCOPA!I12,"-",EUROCOPA!N12)</f>
        <v>Dinamarca-Finlandia</v>
      </c>
      <c r="C8" s="18" t="str">
        <f>CONCATENATE(IF(EUROCOPA!K12&gt;EUROCOPA!L12,1,IF(EUROCOPA!K12&lt;EUROCOPA!L12,2,IF(AND(EUROCOPA!K12=EUROCOPA!L12,EUROCOPA!K12&lt;&gt;"",EUROCOPA!L12&lt;&gt;""),"X",0))),"|",EUROCOPA!K12,"-",EUROCOPA!L12)</f>
        <v>1|1-0</v>
      </c>
      <c r="D8" s="590"/>
      <c r="E8" s="595"/>
      <c r="F8" s="596"/>
      <c r="G8" s="596"/>
      <c r="H8" s="596"/>
      <c r="I8" s="440"/>
      <c r="J8" s="1"/>
      <c r="K8" s="1"/>
      <c r="L8" s="1"/>
      <c r="M8" s="446"/>
      <c r="N8" s="447"/>
    </row>
    <row r="9" spans="1:14" ht="15" customHeight="1" x14ac:dyDescent="0.25">
      <c r="A9" s="422" t="s">
        <v>831</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832</v>
      </c>
      <c r="B10" t="str">
        <f ca="1">CONCATENATE(EUROCOPA!I20,"-",EUROCOPA!N20)</f>
        <v>Austria-Macedonia del Norte</v>
      </c>
      <c r="C10" s="19" t="str">
        <f>CONCATENATE(IF(EUROCOPA!K20&gt;EUROCOPA!L20,1,IF(EUROCOPA!K20&lt;EUROCOPA!L20,2,IF(AND(EUROCOPA!K20=EUROCOPA!L20,EUROCOPA!K20&lt;&gt;"",EUROCOPA!L20&lt;&gt;""),"X",0))),"|",EUROCOPA!K20,"-",EUROCOPA!L20)</f>
        <v>X|0-0</v>
      </c>
      <c r="D10" s="590"/>
      <c r="E10" s="1"/>
      <c r="F10" s="1"/>
      <c r="G10" s="1"/>
      <c r="H10" s="1"/>
      <c r="I10" s="440"/>
      <c r="J10" s="1"/>
      <c r="K10" s="1"/>
      <c r="L10" s="1"/>
      <c r="M10" s="446"/>
      <c r="N10" s="447"/>
    </row>
    <row r="11" spans="1:14" ht="16.149999999999999" customHeight="1" x14ac:dyDescent="0.25">
      <c r="A11" s="423" t="s">
        <v>832</v>
      </c>
      <c r="B11" t="str">
        <f ca="1">CONCATENATE(EUROCOPA!I21,"-",EUROCOPA!N21)</f>
        <v>Países Bajos-Ucrania</v>
      </c>
      <c r="C11" s="19" t="str">
        <f>CONCATENATE(IF(EUROCOPA!K21&gt;EUROCOPA!L21,1,IF(EUROCOPA!K21&lt;EUROCOPA!L21,2,IF(AND(EUROCOPA!K21=EUROCOPA!L21,EUROCOPA!K21&lt;&gt;"",EUROCOPA!L21&lt;&gt;""),"X",0))),"|",EUROCOPA!K21,"-",EUROCOPA!L21)</f>
        <v>1|2-0</v>
      </c>
      <c r="D11" s="590"/>
      <c r="E11" s="1"/>
      <c r="F11" s="1"/>
      <c r="G11" s="1"/>
      <c r="H11" s="1"/>
      <c r="I11" s="440"/>
      <c r="J11" s="1"/>
      <c r="K11" s="1"/>
      <c r="L11" s="1"/>
      <c r="M11" s="446"/>
      <c r="N11" s="447"/>
    </row>
    <row r="12" spans="1:14" ht="15" customHeight="1" x14ac:dyDescent="0.25">
      <c r="A12" s="351" t="s">
        <v>833</v>
      </c>
      <c r="B12" t="str">
        <f ca="1">CONCATENATE(EUROCOPA!I28,"-",EUROCOPA!N28)</f>
        <v>Inglaterra-Croacia</v>
      </c>
      <c r="C12" s="19" t="str">
        <f>CONCATENATE(IF(EUROCOPA!K28&gt;EUROCOPA!L28,1,IF(EUROCOPA!K28&lt;EUROCOPA!L28,2,IF(AND(EUROCOPA!K28=EUROCOPA!L28,EUROCOPA!K28&lt;&gt;"",EUROCOPA!L28&lt;&gt;""),"X",0))),"|",EUROCOPA!K28,"-",EUROCOPA!L28)</f>
        <v>1|2-1</v>
      </c>
      <c r="D12" s="590"/>
      <c r="E12" s="1"/>
      <c r="F12" s="1"/>
      <c r="G12" s="1"/>
      <c r="H12" s="1"/>
      <c r="I12" s="440"/>
      <c r="J12" s="1"/>
      <c r="K12" s="1"/>
      <c r="L12" s="1"/>
      <c r="M12" s="446"/>
      <c r="N12" s="447"/>
    </row>
    <row r="13" spans="1:14" ht="15" customHeight="1" x14ac:dyDescent="0.25">
      <c r="A13" s="351" t="s">
        <v>833</v>
      </c>
      <c r="B13" t="str">
        <f ca="1">CONCATENATE(EUROCOPA!I29,"-",EUROCOPA!N29)</f>
        <v>Escocia-República Checa</v>
      </c>
      <c r="C13" s="19" t="str">
        <f>CONCATENATE(IF(EUROCOPA!K29&gt;EUROCOPA!L29,1,IF(EUROCOPA!K29&lt;EUROCOPA!L29,2,IF(AND(EUROCOPA!K29=EUROCOPA!L29,EUROCOPA!K29&lt;&gt;"",EUROCOPA!L29&lt;&gt;""),"X",0))),"|",EUROCOPA!K29,"-",EUROCOPA!L29)</f>
        <v>X|0-0</v>
      </c>
      <c r="D13" s="590"/>
      <c r="E13" s="1"/>
      <c r="F13" s="1"/>
      <c r="G13" s="1"/>
      <c r="H13" s="1"/>
      <c r="I13" s="440"/>
      <c r="J13" s="1"/>
      <c r="K13" s="1"/>
      <c r="L13" s="1"/>
      <c r="M13" s="446"/>
      <c r="N13" s="447"/>
    </row>
    <row r="14" spans="1:14" ht="15" customHeight="1" x14ac:dyDescent="0.25">
      <c r="A14" s="359" t="s">
        <v>834</v>
      </c>
      <c r="B14" t="str">
        <f ca="1">CONCATENATE(EUROCOPA!I36,"-",EUROCOPA!N36)</f>
        <v>Polonia-Eslovaquia</v>
      </c>
      <c r="C14" s="19" t="str">
        <f>CONCATENATE(IF(EUROCOPA!K36&gt;EUROCOPA!L36,1,IF(EUROCOPA!K36&lt;EUROCOPA!L36,2,IF(AND(EUROCOPA!K36=EUROCOPA!L36,EUROCOPA!K36&lt;&gt;"",EUROCOPA!L36&lt;&gt;""),"X",0))),"|",EUROCOPA!K36,"-",EUROCOPA!L36)</f>
        <v>1|1-0</v>
      </c>
      <c r="D14" s="590"/>
      <c r="E14" s="1"/>
      <c r="F14" s="1"/>
      <c r="G14" s="1"/>
      <c r="H14" s="1"/>
      <c r="I14" s="440"/>
      <c r="J14" s="1"/>
      <c r="K14" s="1"/>
      <c r="L14" s="1"/>
      <c r="M14" s="446"/>
      <c r="N14" s="447"/>
    </row>
    <row r="15" spans="1:14" ht="15" customHeight="1" x14ac:dyDescent="0.25">
      <c r="A15" s="359" t="s">
        <v>834</v>
      </c>
      <c r="B15" t="str">
        <f ca="1">CONCATENATE(EUROCOPA!I37,"-",EUROCOPA!N37)</f>
        <v>España-Suecia</v>
      </c>
      <c r="C15" s="19" t="str">
        <f>CONCATENATE(IF(EUROCOPA!K37&gt;EUROCOPA!L37,1,IF(EUROCOPA!K37&lt;EUROCOPA!L37,2,IF(AND(EUROCOPA!K37=EUROCOPA!L37,EUROCOPA!K37&lt;&gt;"",EUROCOPA!L37&lt;&gt;""),"X",0))),"|",EUROCOPA!K37,"-",EUROCOPA!L37)</f>
        <v>1|2-1</v>
      </c>
      <c r="D15" s="590"/>
      <c r="E15" s="1"/>
      <c r="F15" s="1"/>
      <c r="G15" s="1"/>
      <c r="H15" s="1"/>
      <c r="I15" s="440"/>
      <c r="J15" s="1"/>
      <c r="K15" s="1"/>
      <c r="L15" s="1"/>
      <c r="M15" s="446"/>
      <c r="N15" s="447"/>
    </row>
    <row r="16" spans="1:14" ht="15" customHeight="1" x14ac:dyDescent="0.25">
      <c r="A16" s="376" t="s">
        <v>835</v>
      </c>
      <c r="B16" t="str">
        <f ca="1">CONCATENATE(EUROCOPA!I44,"-",EUROCOPA!N44)</f>
        <v>Hungría-Portugal</v>
      </c>
      <c r="C16" s="19" t="str">
        <f>CONCATENATE(IF(EUROCOPA!K44&gt;EUROCOPA!L44,1,IF(EUROCOPA!K44&lt;EUROCOPA!L44,2,IF(AND(EUROCOPA!K44=EUROCOPA!L44,EUROCOPA!K44&lt;&gt;"",EUROCOPA!L44&lt;&gt;""),"X",0))),"|",EUROCOPA!K44,"-",EUROCOPA!L44)</f>
        <v>2|0-2</v>
      </c>
      <c r="D16" s="590"/>
      <c r="E16" s="1"/>
      <c r="F16" s="1"/>
      <c r="G16" s="1"/>
      <c r="H16" s="1"/>
      <c r="I16" s="440"/>
      <c r="J16" s="1"/>
      <c r="K16" s="1"/>
      <c r="L16" s="1"/>
      <c r="M16" s="446"/>
      <c r="N16" s="447"/>
    </row>
    <row r="17" spans="1:14" ht="16.149999999999999" customHeight="1" x14ac:dyDescent="0.25">
      <c r="A17" s="376" t="s">
        <v>835</v>
      </c>
      <c r="B17" t="str">
        <f ca="1">CONCATENATE(EUROCOPA!I45,"-",EUROCOPA!N45)</f>
        <v>Francia-Alemania</v>
      </c>
      <c r="C17" s="19" t="str">
        <f>CONCATENATE(IF(EUROCOPA!K45&gt;EUROCOPA!L45,1,IF(EUROCOPA!K45&lt;EUROCOPA!L45,2,IF(AND(EUROCOPA!K45=EUROCOPA!L45,EUROCOPA!K45&lt;&gt;"",EUROCOPA!L45&lt;&gt;""),"X",0))),"|",EUROCOPA!K45,"-",EUROCOPA!L45)</f>
        <v>1|2-1</v>
      </c>
      <c r="D17" s="591"/>
      <c r="E17" s="1"/>
      <c r="F17" s="1"/>
      <c r="G17" s="1"/>
      <c r="H17" s="1"/>
      <c r="I17" s="440"/>
      <c r="J17" s="1"/>
      <c r="K17" s="1"/>
      <c r="L17" s="1"/>
      <c r="M17" s="446"/>
      <c r="N17" s="447"/>
    </row>
    <row r="18" spans="1:14" ht="15" customHeight="1" x14ac:dyDescent="0.25">
      <c r="A18" s="421" t="s">
        <v>836</v>
      </c>
      <c r="B18" t="str">
        <f ca="1">CONCATENATE(EUROCOPA!I6,"-",EUROCOPA!N6)</f>
        <v>Turquia-Gales</v>
      </c>
      <c r="C18" s="18" t="str">
        <f>CONCATENATE(IF(EUROCOPA!K6&gt;EUROCOPA!L6,1,IF(EUROCOPA!K6&lt;EUROCOPA!L6,2,IF(AND(EUROCOPA!K6=EUROCOPA!L6,EUROCOPA!K6&lt;&gt;"",EUROCOPA!L6&lt;&gt;""),"X",0))),"|",EUROCOPA!K6,"-",EUROCOPA!L6)</f>
        <v>2|1-2</v>
      </c>
      <c r="D18" s="578" t="s">
        <v>73</v>
      </c>
      <c r="E18" s="595" t="s">
        <v>856</v>
      </c>
      <c r="F18" s="596"/>
      <c r="G18" s="596"/>
      <c r="H18" s="596"/>
      <c r="I18" s="440"/>
      <c r="J18" s="1"/>
      <c r="K18" s="1"/>
      <c r="L18" s="1"/>
      <c r="M18" s="446"/>
      <c r="N18" s="447"/>
    </row>
    <row r="19" spans="1:14" ht="15" customHeight="1" x14ac:dyDescent="0.25">
      <c r="A19" s="421" t="s">
        <v>836</v>
      </c>
      <c r="B19" t="str">
        <f ca="1">CONCATENATE(EUROCOPA!I7,"-",EUROCOPA!N7)</f>
        <v>Italia-Suiza</v>
      </c>
      <c r="C19" s="18" t="str">
        <f>CONCATENATE(IF(EUROCOPA!K7&gt;EUROCOPA!L7,1,IF(EUROCOPA!K7&lt;EUROCOPA!L7,2,IF(AND(EUROCOPA!K7=EUROCOPA!L7,EUROCOPA!K7&lt;&gt;"",EUROCOPA!L7&lt;&gt;""),"X",0))),"|",EUROCOPA!K7,"-",EUROCOPA!L7)</f>
        <v>1|2-0</v>
      </c>
      <c r="D19" s="578"/>
      <c r="E19" s="595"/>
      <c r="F19" s="596"/>
      <c r="G19" s="596"/>
      <c r="H19" s="596"/>
      <c r="I19" s="440"/>
      <c r="J19" s="1"/>
      <c r="K19" s="1"/>
      <c r="L19" s="1"/>
      <c r="M19" s="446"/>
      <c r="N19" s="447"/>
    </row>
    <row r="20" spans="1:14" ht="15" customHeight="1" x14ac:dyDescent="0.25">
      <c r="A20" s="422" t="s">
        <v>837</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837</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838</v>
      </c>
      <c r="B22" t="str">
        <f ca="1">CONCATENATE(EUROCOPA!I22,"-",EUROCOPA!N22)</f>
        <v>Ucrania-Macedonia del Norte</v>
      </c>
      <c r="C22" s="19" t="str">
        <f>CONCATENATE(IF(EUROCOPA!K22&gt;EUROCOPA!L22,1,IF(EUROCOPA!K22&lt;EUROCOPA!L22,2,IF(AND(EUROCOPA!K22=EUROCOPA!L22,EUROCOPA!K22&lt;&gt;"",EUROCOPA!L22&lt;&gt;""),"X",0))),"|",EUROCOPA!K22,"-",EUROCOPA!L22)</f>
        <v>1|1-0</v>
      </c>
      <c r="D22" s="578"/>
      <c r="E22" s="1"/>
      <c r="F22" s="1"/>
      <c r="G22" s="1"/>
      <c r="H22" s="1"/>
      <c r="I22" s="440"/>
      <c r="J22" s="1"/>
      <c r="K22" s="1"/>
      <c r="L22" s="1"/>
      <c r="M22" s="446"/>
      <c r="N22" s="447"/>
    </row>
    <row r="23" spans="1:14" ht="16.149999999999999" customHeight="1" x14ac:dyDescent="0.25">
      <c r="A23" s="423" t="s">
        <v>838</v>
      </c>
      <c r="B23" t="str">
        <f ca="1">CONCATENATE(EUROCOPA!I23,"-",EUROCOPA!N23)</f>
        <v>Países Bajos-Austria</v>
      </c>
      <c r="C23" s="19" t="str">
        <f>CONCATENATE(IF(EUROCOPA!K23&gt;EUROCOPA!L23,1,IF(EUROCOPA!K23&lt;EUROCOPA!L23,2,IF(AND(EUROCOPA!K23=EUROCOPA!L23,EUROCOPA!K23&lt;&gt;"",EUROCOPA!L23&lt;&gt;""),"X",0))),"|",EUROCOPA!K23,"-",EUROCOPA!L23)</f>
        <v>1|2-1</v>
      </c>
      <c r="D23" s="578"/>
      <c r="E23" s="1"/>
      <c r="F23" s="1"/>
      <c r="G23" s="1"/>
      <c r="H23" s="1"/>
      <c r="I23" s="440"/>
      <c r="J23" s="1"/>
      <c r="K23" s="1"/>
      <c r="L23" s="1"/>
      <c r="M23" s="446"/>
      <c r="N23" s="447"/>
    </row>
    <row r="24" spans="1:14" ht="15" customHeight="1" x14ac:dyDescent="0.25">
      <c r="A24" s="351" t="s">
        <v>839</v>
      </c>
      <c r="B24" t="str">
        <f ca="1">CONCATENATE(EUROCOPA!I30,"-",EUROCOPA!N30)</f>
        <v>Croacia-República Checa</v>
      </c>
      <c r="C24" s="19" t="str">
        <f>CONCATENATE(IF(EUROCOPA!K30&gt;EUROCOPA!L30,1,IF(EUROCOPA!K30&lt;EUROCOPA!L30,2,IF(AND(EUROCOPA!K30=EUROCOPA!L30,EUROCOPA!K30&lt;&gt;"",EUROCOPA!L30&lt;&gt;""),"X",0))),"|",EUROCOPA!K30,"-",EUROCOPA!L30)</f>
        <v>1|2-1</v>
      </c>
      <c r="D24" s="578"/>
      <c r="E24" s="1"/>
      <c r="F24" s="1"/>
      <c r="G24" s="1"/>
      <c r="H24" s="1"/>
      <c r="I24" s="440"/>
      <c r="J24" s="1"/>
      <c r="K24" s="1"/>
      <c r="L24" s="1"/>
      <c r="M24" s="446"/>
      <c r="N24" s="447"/>
    </row>
    <row r="25" spans="1:14" ht="15" customHeight="1" x14ac:dyDescent="0.25">
      <c r="A25" s="351" t="s">
        <v>839</v>
      </c>
      <c r="B25" t="str">
        <f ca="1">CONCATENATE(EUROCOPA!I31,"-",EUROCOPA!N31)</f>
        <v>Inglaterra-Escocia</v>
      </c>
      <c r="C25" s="19" t="str">
        <f>CONCATENATE(IF(EUROCOPA!K31&gt;EUROCOPA!L31,1,IF(EUROCOPA!K31&lt;EUROCOPA!L31,2,IF(AND(EUROCOPA!K31=EUROCOPA!L31,EUROCOPA!K31&lt;&gt;"",EUROCOPA!L31&lt;&gt;""),"X",0))),"|",EUROCOPA!K31,"-",EUROCOPA!L31)</f>
        <v>1|2-1</v>
      </c>
      <c r="D25" s="578"/>
      <c r="E25" s="1"/>
      <c r="F25" s="1"/>
      <c r="G25" s="1"/>
      <c r="H25" s="1"/>
      <c r="I25" s="440"/>
      <c r="J25" s="1"/>
      <c r="K25" s="1"/>
      <c r="L25" s="1"/>
      <c r="M25" s="446"/>
      <c r="N25" s="447"/>
    </row>
    <row r="26" spans="1:14" ht="15" customHeight="1" x14ac:dyDescent="0.25">
      <c r="A26" s="359" t="s">
        <v>840</v>
      </c>
      <c r="B26" t="str">
        <f ca="1">CONCATENATE(EUROCOPA!I38,"-",EUROCOPA!N38)</f>
        <v>Suecia-Eslovaquia</v>
      </c>
      <c r="C26" s="19" t="str">
        <f>CONCATENATE(IF(EUROCOPA!K38&gt;EUROCOPA!L38,1,IF(EUROCOPA!K38&lt;EUROCOPA!L38,2,IF(AND(EUROCOPA!K38=EUROCOPA!L38,EUROCOPA!K38&lt;&gt;"",EUROCOPA!L38&lt;&gt;""),"X",0))),"|",EUROCOPA!K38,"-",EUROCOPA!L38)</f>
        <v>1|2-1</v>
      </c>
      <c r="D26" s="578"/>
      <c r="E26" s="1"/>
      <c r="F26" s="1"/>
      <c r="G26" s="1"/>
      <c r="H26" s="1"/>
      <c r="I26" s="440"/>
      <c r="J26" s="1"/>
      <c r="K26" s="1"/>
      <c r="L26" s="1"/>
      <c r="M26" s="446"/>
      <c r="N26" s="447"/>
    </row>
    <row r="27" spans="1:14" ht="15" customHeight="1" x14ac:dyDescent="0.25">
      <c r="A27" s="359" t="s">
        <v>840</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841</v>
      </c>
      <c r="B28" t="str">
        <f ca="1">CONCATENATE(EUROCOPA!I46,"-",EUROCOPA!N46)</f>
        <v>Hungría-Francia</v>
      </c>
      <c r="C28" s="19" t="str">
        <f>CONCATENATE(IF(EUROCOPA!K46&gt;EUROCOPA!L46,1,IF(EUROCOPA!K46&lt;EUROCOPA!L46,2,IF(AND(EUROCOPA!K46=EUROCOPA!L46,EUROCOPA!K46&lt;&gt;"",EUROCOPA!L46&lt;&gt;""),"X",0))),"|",EUROCOPA!K46,"-",EUROCOPA!L46)</f>
        <v>2|0-3</v>
      </c>
      <c r="D28" s="578"/>
      <c r="E28" s="1"/>
      <c r="F28" s="1"/>
      <c r="G28" s="1"/>
      <c r="H28" s="1"/>
      <c r="I28" s="440"/>
      <c r="J28" s="1"/>
      <c r="K28" s="1"/>
      <c r="L28" s="1"/>
      <c r="M28" s="446"/>
      <c r="N28" s="447"/>
    </row>
    <row r="29" spans="1:14" ht="16.149999999999999" customHeight="1" x14ac:dyDescent="0.25">
      <c r="A29" s="376" t="s">
        <v>841</v>
      </c>
      <c r="B29" t="str">
        <f ca="1">CONCATENATE(EUROCOPA!I47,"-",EUROCOPA!N47)</f>
        <v>Portugal-Alemania</v>
      </c>
      <c r="C29" s="19" t="str">
        <f>CONCATENATE(IF(EUROCOPA!K47&gt;EUROCOPA!L47,1,IF(EUROCOPA!K47&lt;EUROCOPA!L47,2,IF(AND(EUROCOPA!K47=EUROCOPA!L47,EUROCOPA!K47&lt;&gt;"",EUROCOPA!L47&lt;&gt;""),"X",0))),"|",EUROCOPA!K47,"-",EUROCOPA!L47)</f>
        <v>X|1-1</v>
      </c>
      <c r="D29" s="579"/>
      <c r="E29" s="1"/>
      <c r="F29" s="1"/>
      <c r="G29" s="1"/>
      <c r="H29" s="1"/>
      <c r="I29" s="440"/>
      <c r="J29" s="1"/>
      <c r="K29" s="1"/>
      <c r="L29" s="1"/>
      <c r="M29" s="446"/>
      <c r="N29" s="447"/>
    </row>
    <row r="30" spans="1:14" ht="15" customHeight="1" x14ac:dyDescent="0.25">
      <c r="A30" s="421" t="s">
        <v>842</v>
      </c>
      <c r="B30" t="str">
        <f ca="1">CONCATENATE(EUROCOPA!I8,"-",EUROCOPA!N8)</f>
        <v>Italia-Gales</v>
      </c>
      <c r="C30" s="18" t="str">
        <f>CONCATENATE(IF(EUROCOPA!K8&gt;EUROCOPA!L8,1,IF(EUROCOPA!K8&lt;EUROCOPA!L8,2,IF(AND(EUROCOPA!K8=EUROCOPA!L8,EUROCOPA!K8&lt;&gt;"",EUROCOPA!L8&lt;&gt;""),"X",0))),"|",EUROCOPA!K8,"-",EUROCOPA!L8)</f>
        <v>X|1-1</v>
      </c>
      <c r="D30" s="598" t="s">
        <v>74</v>
      </c>
      <c r="E30" s="595" t="s">
        <v>857</v>
      </c>
      <c r="F30" s="596"/>
      <c r="G30" s="596"/>
      <c r="H30" s="596"/>
      <c r="I30" s="440"/>
      <c r="J30" s="1"/>
      <c r="K30" s="1"/>
      <c r="L30" s="1"/>
      <c r="M30" s="446"/>
      <c r="N30" s="447"/>
    </row>
    <row r="31" spans="1:14" ht="15" customHeight="1" x14ac:dyDescent="0.25">
      <c r="A31" s="421" t="s">
        <v>842</v>
      </c>
      <c r="B31" t="str">
        <f ca="1">CONCATENATE(EUROCOPA!I9,"-",EUROCOPA!N9)</f>
        <v>Suiza-Turquia</v>
      </c>
      <c r="C31" s="18" t="str">
        <f>CONCATENATE(IF(EUROCOPA!K9&gt;EUROCOPA!L9,1,IF(EUROCOPA!K9&lt;EUROCOPA!L9,2,IF(AND(EUROCOPA!K9=EUROCOPA!L9,EUROCOPA!K9&lt;&gt;"",EUROCOPA!L9&lt;&gt;""),"X",0))),"|",EUROCOPA!K9,"-",EUROCOPA!L9)</f>
        <v>1|2-1</v>
      </c>
      <c r="D31" s="598"/>
      <c r="E31" s="595"/>
      <c r="F31" s="596"/>
      <c r="G31" s="596"/>
      <c r="H31" s="596"/>
      <c r="I31" s="440"/>
      <c r="J31" s="1"/>
      <c r="K31" s="1"/>
      <c r="L31" s="1"/>
      <c r="M31" s="446"/>
      <c r="N31" s="447"/>
    </row>
    <row r="32" spans="1:14" ht="15" customHeight="1" x14ac:dyDescent="0.25">
      <c r="A32" s="422" t="s">
        <v>843</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843</v>
      </c>
      <c r="B33" t="str">
        <f ca="1">CONCATENATE(EUROCOPA!I17,"-",EUROCOPA!N17)</f>
        <v>Rusia-Dinamarca</v>
      </c>
      <c r="C33" s="18" t="str">
        <f>CONCATENATE(IF(EUROCOPA!K17&gt;EUROCOPA!L17,1,IF(EUROCOPA!K17&lt;EUROCOPA!L17,2,IF(AND(EUROCOPA!K17=EUROCOPA!L17,EUROCOPA!K17&lt;&gt;"",EUROCOPA!L17&lt;&gt;""),"X",0))),"|",EUROCOPA!K17,"-",EUROCOPA!L17)</f>
        <v>1|3-1</v>
      </c>
      <c r="D33" s="598"/>
      <c r="E33" s="595"/>
      <c r="F33" s="596"/>
      <c r="G33" s="596"/>
      <c r="H33" s="596"/>
      <c r="I33" s="440"/>
      <c r="J33" s="1"/>
      <c r="K33" s="1"/>
      <c r="L33" s="1"/>
      <c r="M33" s="446"/>
      <c r="N33" s="447"/>
    </row>
    <row r="34" spans="1:14" ht="15" customHeight="1" x14ac:dyDescent="0.25">
      <c r="A34" s="423" t="s">
        <v>844</v>
      </c>
      <c r="B34" t="str">
        <f ca="1">CONCATENATE(EUROCOPA!I24,"-",EUROCOPA!N24)</f>
        <v>Ucrania-Austria</v>
      </c>
      <c r="C34" s="19" t="str">
        <f>CONCATENATE(IF(EUROCOPA!K24&gt;EUROCOPA!L24,1,IF(EUROCOPA!K24&lt;EUROCOPA!L24,2,IF(AND(EUROCOPA!K24=EUROCOPA!L24,EUROCOPA!K24&lt;&gt;"",EUROCOPA!L24&lt;&gt;""),"X",0))),"|",EUROCOPA!K24,"-",EUROCOPA!L24)</f>
        <v>1|1-0</v>
      </c>
      <c r="D34" s="598"/>
      <c r="E34" s="1"/>
      <c r="F34" s="1"/>
      <c r="G34" s="1"/>
      <c r="H34" s="1"/>
      <c r="I34" s="440"/>
      <c r="J34" s="1"/>
      <c r="K34" s="1"/>
      <c r="L34" s="1"/>
      <c r="M34" s="446"/>
      <c r="N34" s="447"/>
    </row>
    <row r="35" spans="1:14" ht="16.149999999999999" customHeight="1" x14ac:dyDescent="0.25">
      <c r="A35" s="423" t="s">
        <v>844</v>
      </c>
      <c r="B35" t="str">
        <f ca="1">CONCATENATE(EUROCOPA!I25,"-",EUROCOPA!N25)</f>
        <v>Macedonia del Norte-Países Bajos</v>
      </c>
      <c r="C35" s="19" t="str">
        <f>CONCATENATE(IF(EUROCOPA!K25&gt;EUROCOPA!L25,1,IF(EUROCOPA!K25&lt;EUROCOPA!L25,2,IF(AND(EUROCOPA!K25=EUROCOPA!L25,EUROCOPA!K25&lt;&gt;"",EUROCOPA!L25&lt;&gt;""),"X",0))),"|",EUROCOPA!K25,"-",EUROCOPA!L25)</f>
        <v>2|0-2</v>
      </c>
      <c r="D35" s="598"/>
      <c r="E35" s="1"/>
      <c r="F35" s="1"/>
      <c r="G35" s="1"/>
      <c r="H35" s="1"/>
      <c r="I35" s="440"/>
      <c r="J35" s="1"/>
      <c r="K35" s="1"/>
      <c r="L35" s="1"/>
      <c r="M35" s="446"/>
      <c r="N35" s="447"/>
    </row>
    <row r="36" spans="1:14" ht="15" customHeight="1" x14ac:dyDescent="0.25">
      <c r="A36" s="351" t="s">
        <v>845</v>
      </c>
      <c r="B36" t="str">
        <f ca="1">CONCATENATE(EUROCOPA!I32,"-",EUROCOPA!N32)</f>
        <v>República Checa-Inglaterra</v>
      </c>
      <c r="C36" s="19" t="str">
        <f>CONCATENATE(IF(EUROCOPA!K32&gt;EUROCOPA!L32,1,IF(EUROCOPA!K32&lt;EUROCOPA!L32,2,IF(AND(EUROCOPA!K32=EUROCOPA!L32,EUROCOPA!K32&lt;&gt;"",EUROCOPA!L32&lt;&gt;""),"X",0))),"|",EUROCOPA!K32,"-",EUROCOPA!L32)</f>
        <v>2|1-2</v>
      </c>
      <c r="D36" s="598"/>
      <c r="E36" s="1"/>
      <c r="F36" s="1"/>
      <c r="G36" s="1"/>
      <c r="H36" s="1"/>
      <c r="I36" s="440"/>
      <c r="J36" s="1"/>
      <c r="K36" s="1"/>
      <c r="L36" s="1"/>
      <c r="M36" s="446"/>
      <c r="N36" s="447"/>
    </row>
    <row r="37" spans="1:14" ht="15" customHeight="1" x14ac:dyDescent="0.25">
      <c r="A37" s="351" t="s">
        <v>845</v>
      </c>
      <c r="B37" t="str">
        <f ca="1">CONCATENATE(EUROCOPA!I33,"-",EUROCOPA!N33)</f>
        <v>Croacia-Escocia</v>
      </c>
      <c r="C37" s="19" t="str">
        <f>CONCATENATE(IF(EUROCOPA!K33&gt;EUROCOPA!L33,1,IF(EUROCOPA!K33&lt;EUROCOPA!L33,2,IF(AND(EUROCOPA!K33=EUROCOPA!L33,EUROCOPA!K33&lt;&gt;"",EUROCOPA!L33&lt;&gt;""),"X",0))),"|",EUROCOPA!K33,"-",EUROCOPA!L33)</f>
        <v>1|1-0</v>
      </c>
      <c r="D37" s="598"/>
      <c r="E37" s="1"/>
      <c r="F37" s="1"/>
      <c r="G37" s="1"/>
      <c r="H37" s="1"/>
      <c r="I37" s="440"/>
      <c r="J37" s="1"/>
      <c r="K37" s="1"/>
      <c r="L37" s="1"/>
      <c r="M37" s="446"/>
      <c r="N37" s="447"/>
    </row>
    <row r="38" spans="1:14" ht="15" customHeight="1" x14ac:dyDescent="0.25">
      <c r="A38" s="359" t="s">
        <v>846</v>
      </c>
      <c r="B38" t="str">
        <f ca="1">CONCATENATE(EUROCOPA!I40,"-",EUROCOPA!N40)</f>
        <v>Suecia-Polonia</v>
      </c>
      <c r="C38" s="19" t="str">
        <f>CONCATENATE(IF(EUROCOPA!K40&gt;EUROCOPA!L40,1,IF(EUROCOPA!K40&lt;EUROCOPA!L40,2,IF(AND(EUROCOPA!K40=EUROCOPA!L40,EUROCOPA!K40&lt;&gt;"",EUROCOPA!L40&lt;&gt;""),"X",0))),"|",EUROCOPA!K40,"-",EUROCOPA!L40)</f>
        <v>2|0-1</v>
      </c>
      <c r="D38" s="598"/>
      <c r="E38" s="1"/>
      <c r="F38" s="1"/>
      <c r="G38" s="1"/>
      <c r="H38" s="1"/>
      <c r="I38" s="440"/>
      <c r="J38" s="1"/>
      <c r="K38" s="1"/>
      <c r="L38" s="1"/>
      <c r="M38" s="446"/>
      <c r="N38" s="447"/>
    </row>
    <row r="39" spans="1:14" ht="15" customHeight="1" x14ac:dyDescent="0.25">
      <c r="A39" s="359" t="s">
        <v>846</v>
      </c>
      <c r="B39" t="str">
        <f ca="1">CONCATENATE(EUROCOPA!I41,"-",EUROCOPA!N41)</f>
        <v>Eslovaquia-España</v>
      </c>
      <c r="C39" s="19" t="str">
        <f>CONCATENATE(IF(EUROCOPA!K41&gt;EUROCOPA!L41,1,IF(EUROCOPA!K41&lt;EUROCOPA!L41,2,IF(AND(EUROCOPA!K41=EUROCOPA!L41,EUROCOPA!K41&lt;&gt;"",EUROCOPA!L41&lt;&gt;""),"X",0))),"|",EUROCOPA!K41,"-",EUROCOPA!L41)</f>
        <v>2|0-2</v>
      </c>
      <c r="D39" s="598"/>
      <c r="E39" s="1"/>
      <c r="F39" s="1"/>
      <c r="G39" s="1"/>
      <c r="H39" s="1"/>
      <c r="I39" s="440"/>
      <c r="J39" s="1"/>
      <c r="K39" s="1"/>
      <c r="L39" s="1"/>
      <c r="M39" s="446"/>
      <c r="N39" s="447"/>
    </row>
    <row r="40" spans="1:14" ht="15" customHeight="1" x14ac:dyDescent="0.25">
      <c r="A40" s="376" t="s">
        <v>847</v>
      </c>
      <c r="B40" t="str">
        <f ca="1">CONCATENATE(EUROCOPA!I48,"-",EUROCOPA!N48)</f>
        <v>Alemania-Hungría</v>
      </c>
      <c r="C40" s="19" t="str">
        <f>CONCATENATE(IF(EUROCOPA!K48&gt;EUROCOPA!L48,1,IF(EUROCOPA!K48&lt;EUROCOPA!L48,2,IF(AND(EUROCOPA!K48=EUROCOPA!L48,EUROCOPA!K48&lt;&gt;"",EUROCOPA!L48&lt;&gt;""),"X",0))),"|",EUROCOPA!K48,"-",EUROCOPA!L48)</f>
        <v>1|3-1</v>
      </c>
      <c r="D40" s="598"/>
      <c r="E40" s="1"/>
      <c r="F40" s="1"/>
      <c r="G40" s="1"/>
      <c r="H40" s="1"/>
      <c r="I40" s="440"/>
      <c r="J40" s="1"/>
      <c r="K40" s="1"/>
      <c r="L40" s="1"/>
      <c r="M40" s="446"/>
      <c r="N40" s="447"/>
    </row>
    <row r="41" spans="1:14" ht="16.149999999999999" customHeight="1" x14ac:dyDescent="0.25">
      <c r="A41" s="376" t="s">
        <v>847</v>
      </c>
      <c r="B41" t="str">
        <f ca="1">CONCATENATE(EUROCOPA!I49,"-",EUROCOPA!N49)</f>
        <v>Portugal-Francia</v>
      </c>
      <c r="C41" s="19" t="str">
        <f>CONCATENATE(IF(EUROCOPA!K49&gt;EUROCOPA!L49,1,IF(EUROCOPA!K49&lt;EUROCOPA!L49,2,IF(AND(EUROCOPA!K49=EUROCOPA!L49,EUROCOPA!K49&lt;&gt;"",EUROCOPA!L49&lt;&gt;""),"X",0))),"|",EUROCOPA!K49,"-",EUROCOPA!L49)</f>
        <v>2|1-2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9.149999999999999" customHeight="1" x14ac:dyDescent="0.3">
      <c r="A43" s="424"/>
      <c r="B43" s="15" t="s">
        <v>96</v>
      </c>
      <c r="C43" s="18"/>
      <c r="D43" s="598"/>
      <c r="E43" s="1"/>
      <c r="F43" s="1"/>
      <c r="G43" s="1"/>
      <c r="H43" s="1"/>
      <c r="I43" s="440"/>
      <c r="J43" s="1"/>
      <c r="K43" s="1"/>
      <c r="L43" s="1"/>
      <c r="M43" s="446"/>
      <c r="N43" s="447"/>
    </row>
    <row r="44" spans="1:14" ht="15" customHeight="1" x14ac:dyDescent="0.25">
      <c r="A44" s="585" t="s">
        <v>0</v>
      </c>
      <c r="B44" s="14" t="s">
        <v>97</v>
      </c>
      <c r="C44" s="18" t="str">
        <f ca="1">IF(SUM(EUROCOPA!$T$6:$T$9)=12,EUROCOPA!R6,B44)</f>
        <v>Italia</v>
      </c>
      <c r="D44" s="598"/>
      <c r="E44" s="1"/>
      <c r="F44" s="1"/>
      <c r="G44" s="1"/>
      <c r="H44" s="1"/>
      <c r="I44" s="440"/>
      <c r="J44" s="1"/>
      <c r="K44" s="1"/>
      <c r="L44" s="1"/>
      <c r="M44" s="446"/>
      <c r="N44" s="447"/>
    </row>
    <row r="45" spans="1:14" ht="15" customHeight="1" x14ac:dyDescent="0.25">
      <c r="A45" s="585"/>
      <c r="B45" s="14" t="s">
        <v>98</v>
      </c>
      <c r="C45" s="18" t="str">
        <f ca="1">IF(SUM(EUROCOPA!$T$6:$T$9)=12,EUROCOPA!R7,B45)</f>
        <v>Suiza</v>
      </c>
      <c r="D45" s="598"/>
      <c r="E45" s="1"/>
      <c r="F45" s="1"/>
      <c r="G45" s="1"/>
      <c r="H45" s="1"/>
      <c r="I45" s="440"/>
      <c r="J45" s="1"/>
      <c r="K45" s="1"/>
      <c r="L45" s="1"/>
      <c r="M45" s="446"/>
      <c r="N45" s="447"/>
    </row>
    <row r="46" spans="1:14" ht="15" customHeight="1" x14ac:dyDescent="0.25">
      <c r="A46" s="585"/>
      <c r="B46" s="14" t="s">
        <v>99</v>
      </c>
      <c r="C46" s="18" t="str">
        <f ca="1">IF(SUM(EUROCOPA!$T$6:$T$9)=12,EUROCOPA!R8,B46)</f>
        <v>Gales</v>
      </c>
      <c r="D46" s="598"/>
      <c r="E46" s="1"/>
      <c r="F46" s="1"/>
      <c r="G46" s="1"/>
      <c r="H46" s="1"/>
      <c r="I46" s="440"/>
      <c r="J46" s="1"/>
      <c r="K46" s="1"/>
      <c r="L46" s="1"/>
      <c r="M46" s="446"/>
      <c r="N46" s="447"/>
    </row>
    <row r="47" spans="1:14" ht="15" customHeight="1" x14ac:dyDescent="0.25">
      <c r="A47" s="585"/>
      <c r="B47" s="14" t="s">
        <v>100</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101</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102</v>
      </c>
      <c r="C49" s="18" t="str">
        <f ca="1">IF(SUM(EUROCOPA!$T$14:$T$17)=12,EUROCOPA!R15,B49)</f>
        <v>Rusia</v>
      </c>
      <c r="D49" s="598"/>
      <c r="E49" s="1"/>
      <c r="F49" s="1"/>
      <c r="G49" s="1"/>
      <c r="H49" s="1"/>
      <c r="I49" s="440"/>
      <c r="J49" s="1"/>
      <c r="K49" s="1"/>
      <c r="L49" s="1"/>
      <c r="M49" s="446"/>
      <c r="N49" s="447"/>
    </row>
    <row r="50" spans="1:14" x14ac:dyDescent="0.25">
      <c r="A50" s="586"/>
      <c r="B50" s="14" t="s">
        <v>103</v>
      </c>
      <c r="C50" s="18" t="str">
        <f ca="1">IF(SUM(EUROCOPA!$T$14:$T$17)=12,EUROCOPA!R16,B50)</f>
        <v>Dinamarca</v>
      </c>
      <c r="D50" s="598"/>
      <c r="E50" s="1"/>
      <c r="F50" s="1"/>
      <c r="G50" s="1"/>
      <c r="H50" s="1"/>
      <c r="I50" s="440"/>
      <c r="J50" s="1"/>
      <c r="K50" s="1"/>
      <c r="L50" s="1"/>
      <c r="M50" s="446"/>
      <c r="N50" s="447"/>
    </row>
    <row r="51" spans="1:14" x14ac:dyDescent="0.25">
      <c r="A51" s="586"/>
      <c r="B51" s="14" t="s">
        <v>104</v>
      </c>
      <c r="C51" s="18" t="str">
        <f ca="1">IF(SUM(EUROCOPA!$T$14:$T$17)=12,EUROCOPA!R17,B51)</f>
        <v>Finlandia</v>
      </c>
      <c r="D51" s="598"/>
      <c r="E51" s="1"/>
      <c r="F51" s="1"/>
      <c r="G51" s="1"/>
      <c r="H51" s="1"/>
      <c r="I51" s="440"/>
      <c r="J51" s="1"/>
      <c r="K51" s="1"/>
      <c r="L51" s="1"/>
      <c r="M51" s="446"/>
      <c r="N51" s="447"/>
    </row>
    <row r="52" spans="1:14" x14ac:dyDescent="0.25">
      <c r="A52" s="587" t="s">
        <v>2</v>
      </c>
      <c r="B52" s="14" t="s">
        <v>105</v>
      </c>
      <c r="C52" s="18" t="str">
        <f ca="1">IF(SUM(EUROCOPA!$T$22:$T$25)=12,EUROCOPA!R22,B52)</f>
        <v>Países Bajos</v>
      </c>
      <c r="D52" s="598"/>
      <c r="E52" s="1"/>
      <c r="F52" s="1"/>
      <c r="G52" s="1"/>
      <c r="H52" s="1"/>
      <c r="I52" s="440"/>
      <c r="J52" s="1"/>
      <c r="K52" s="1"/>
      <c r="L52" s="1"/>
      <c r="M52" s="446"/>
      <c r="N52" s="447"/>
    </row>
    <row r="53" spans="1:14" x14ac:dyDescent="0.25">
      <c r="A53" s="587"/>
      <c r="B53" s="14" t="s">
        <v>106</v>
      </c>
      <c r="C53" s="18" t="str">
        <f ca="1">IF(SUM(EUROCOPA!$T$22:$T$25)=12,EUROCOPA!R23,B53)</f>
        <v>Ucrania</v>
      </c>
      <c r="D53" s="598"/>
      <c r="E53" s="1"/>
      <c r="F53" s="1"/>
      <c r="G53" s="1"/>
      <c r="H53" s="1"/>
      <c r="I53" s="440"/>
      <c r="J53" s="1"/>
      <c r="K53" s="1"/>
      <c r="L53" s="1"/>
      <c r="M53" s="446"/>
      <c r="N53" s="447"/>
    </row>
    <row r="54" spans="1:14" x14ac:dyDescent="0.25">
      <c r="A54" s="587"/>
      <c r="B54" s="14" t="s">
        <v>107</v>
      </c>
      <c r="C54" s="18" t="str">
        <f ca="1">IF(SUM(EUROCOPA!$T$22:$T$25)=12,EUROCOPA!R24,B54)</f>
        <v>Austria</v>
      </c>
      <c r="D54" s="598"/>
      <c r="E54" s="1"/>
      <c r="F54" s="1"/>
      <c r="G54" s="1"/>
      <c r="H54" s="1"/>
      <c r="I54" s="440"/>
      <c r="J54" s="1"/>
      <c r="K54" s="1"/>
      <c r="L54" s="1"/>
      <c r="M54" s="446"/>
      <c r="N54" s="447"/>
    </row>
    <row r="55" spans="1:14" x14ac:dyDescent="0.25">
      <c r="A55" s="587"/>
      <c r="B55" s="14" t="s">
        <v>108</v>
      </c>
      <c r="C55" s="18" t="str">
        <f ca="1">IF(SUM(EUROCOPA!$T$22:$T$25)=12,EUROCOPA!R25,B55)</f>
        <v>Macedonia del Norte</v>
      </c>
      <c r="D55" s="598"/>
      <c r="E55" s="1"/>
      <c r="F55" s="1"/>
      <c r="G55" s="1"/>
      <c r="H55" s="1"/>
      <c r="I55" s="440"/>
      <c r="J55" s="1"/>
      <c r="K55" s="1"/>
      <c r="L55" s="1"/>
      <c r="M55" s="446"/>
      <c r="N55" s="447"/>
    </row>
    <row r="56" spans="1:14" x14ac:dyDescent="0.25">
      <c r="A56" s="581" t="s">
        <v>127</v>
      </c>
      <c r="B56" s="14" t="s">
        <v>188</v>
      </c>
      <c r="C56" s="18" t="str">
        <f ca="1">IF(SUM(EUROCOPA!$T$30:$T$33)=12,EUROCOPA!R30,B56)</f>
        <v>Inglaterra</v>
      </c>
      <c r="D56" s="598"/>
      <c r="E56" s="1"/>
      <c r="F56" s="1"/>
      <c r="G56" s="1"/>
      <c r="H56" s="1"/>
      <c r="I56" s="440"/>
      <c r="J56" s="1"/>
      <c r="K56" s="1"/>
      <c r="L56" s="1"/>
      <c r="M56" s="446"/>
      <c r="N56" s="447"/>
    </row>
    <row r="57" spans="1:14" x14ac:dyDescent="0.25">
      <c r="A57" s="581"/>
      <c r="B57" s="14" t="s">
        <v>189</v>
      </c>
      <c r="C57" s="18" t="str">
        <f ca="1">IF(SUM(EUROCOPA!$T$30:$T$33)=12,EUROCOPA!R31,B57)</f>
        <v>Croacia</v>
      </c>
      <c r="D57" s="598"/>
      <c r="E57" s="1"/>
      <c r="F57" s="1"/>
      <c r="G57" s="1"/>
      <c r="H57" s="1"/>
      <c r="I57" s="440"/>
      <c r="J57" s="1"/>
      <c r="K57" s="1"/>
      <c r="L57" s="1"/>
      <c r="M57" s="446"/>
      <c r="N57" s="447"/>
    </row>
    <row r="58" spans="1:14" x14ac:dyDescent="0.25">
      <c r="A58" s="581"/>
      <c r="B58" s="14" t="s">
        <v>190</v>
      </c>
      <c r="C58" s="18" t="str">
        <f ca="1">IF(SUM(EUROCOPA!$T$30:$T$33)=12,EUROCOPA!R32,B58)</f>
        <v>República Checa</v>
      </c>
      <c r="D58" s="598"/>
      <c r="E58" s="1"/>
      <c r="F58" s="1"/>
      <c r="G58" s="1"/>
      <c r="H58" s="1"/>
      <c r="I58" s="440"/>
      <c r="J58" s="1"/>
      <c r="K58" s="1"/>
      <c r="L58" s="1"/>
      <c r="M58" s="446"/>
      <c r="N58" s="447"/>
    </row>
    <row r="59" spans="1:14" x14ac:dyDescent="0.25">
      <c r="A59" s="581"/>
      <c r="B59" s="14" t="s">
        <v>191</v>
      </c>
      <c r="C59" s="18" t="str">
        <f ca="1">IF(SUM(EUROCOPA!$T$30:$T$33)=12,EUROCOPA!R33,B59)</f>
        <v>Escocia</v>
      </c>
      <c r="D59" s="598"/>
      <c r="E59" s="1"/>
      <c r="F59" s="1"/>
      <c r="G59" s="1"/>
      <c r="H59" s="1"/>
      <c r="I59" s="440"/>
      <c r="J59" s="1"/>
      <c r="K59" s="1"/>
      <c r="L59" s="1"/>
      <c r="M59" s="446"/>
      <c r="N59" s="447"/>
    </row>
    <row r="60" spans="1:14" x14ac:dyDescent="0.25">
      <c r="A60" s="583" t="s">
        <v>3</v>
      </c>
      <c r="B60" s="14" t="s">
        <v>192</v>
      </c>
      <c r="C60" s="18" t="str">
        <f ca="1">IF(SUM(EUROCOPA!$T$38:$T$41)=12,EUROCOPA!R38,B60)</f>
        <v>España</v>
      </c>
      <c r="D60" s="598"/>
      <c r="E60" s="1"/>
      <c r="F60" s="1"/>
      <c r="G60" s="1"/>
      <c r="H60" s="1"/>
      <c r="I60" s="440"/>
      <c r="J60" s="1"/>
      <c r="K60" s="1"/>
      <c r="L60" s="1"/>
      <c r="M60" s="446"/>
      <c r="N60" s="447"/>
    </row>
    <row r="61" spans="1:14" x14ac:dyDescent="0.25">
      <c r="A61" s="583"/>
      <c r="B61" s="14" t="s">
        <v>193</v>
      </c>
      <c r="C61" s="18" t="str">
        <f ca="1">IF(SUM(EUROCOPA!$T$38:$T$41)=12,EUROCOPA!R39,B61)</f>
        <v>Polonia</v>
      </c>
      <c r="D61" s="598"/>
      <c r="E61" s="1"/>
      <c r="F61" s="1"/>
      <c r="G61" s="1"/>
      <c r="H61" s="1"/>
      <c r="I61" s="440"/>
      <c r="J61" s="1"/>
      <c r="K61" s="1"/>
      <c r="L61" s="1"/>
      <c r="M61" s="446"/>
      <c r="N61" s="447"/>
    </row>
    <row r="62" spans="1:14" x14ac:dyDescent="0.25">
      <c r="A62" s="583"/>
      <c r="B62" s="14" t="s">
        <v>194</v>
      </c>
      <c r="C62" s="18" t="str">
        <f ca="1">IF(SUM(EUROCOPA!$T$38:$T$41)=12,EUROCOPA!R40,B62)</f>
        <v>Suecia</v>
      </c>
      <c r="D62" s="598"/>
      <c r="E62" s="1"/>
      <c r="F62" s="1"/>
      <c r="G62" s="1"/>
      <c r="H62" s="1"/>
      <c r="I62" s="440"/>
      <c r="J62" s="1"/>
      <c r="K62" s="1"/>
      <c r="L62" s="1"/>
      <c r="M62" s="446"/>
      <c r="N62" s="447"/>
    </row>
    <row r="63" spans="1:14" x14ac:dyDescent="0.25">
      <c r="A63" s="583"/>
      <c r="B63" s="14" t="s">
        <v>195</v>
      </c>
      <c r="C63" s="18" t="str">
        <f ca="1">IF(SUM(EUROCOPA!$T$38:$T$41)=12,EUROCOPA!R41,B63)</f>
        <v>Eslovaquia</v>
      </c>
      <c r="D63" s="598"/>
      <c r="E63" s="1"/>
      <c r="F63" s="1"/>
      <c r="G63" s="1"/>
      <c r="H63" s="1"/>
      <c r="I63" s="440"/>
      <c r="J63" s="1"/>
      <c r="K63" s="1"/>
      <c r="L63" s="1"/>
      <c r="M63" s="446"/>
      <c r="N63" s="447"/>
    </row>
    <row r="64" spans="1:14" x14ac:dyDescent="0.25">
      <c r="A64" s="582" t="s">
        <v>4</v>
      </c>
      <c r="B64" s="14" t="s">
        <v>196</v>
      </c>
      <c r="C64" s="18" t="str">
        <f ca="1">IF(SUM(EUROCOPA!$T$46:$T$49)=12,EUROCOPA!R46,B64)</f>
        <v>Francia</v>
      </c>
      <c r="D64" s="598"/>
      <c r="E64" s="1"/>
      <c r="F64" s="1"/>
      <c r="G64" s="1"/>
      <c r="H64" s="1"/>
      <c r="I64" s="440"/>
      <c r="J64" s="1"/>
      <c r="K64" s="1"/>
      <c r="L64" s="1"/>
      <c r="M64" s="446"/>
      <c r="N64" s="447"/>
    </row>
    <row r="65" spans="1:14" x14ac:dyDescent="0.25">
      <c r="A65" s="582"/>
      <c r="B65" s="14" t="s">
        <v>197</v>
      </c>
      <c r="C65" s="18" t="str">
        <f ca="1">IF(SUM(EUROCOPA!$T$46:$T$49)=12,EUROCOPA!R47,B65)</f>
        <v>Alemania</v>
      </c>
      <c r="D65" s="598"/>
      <c r="E65" s="1"/>
      <c r="F65" s="1"/>
      <c r="G65" s="1"/>
      <c r="H65" s="1"/>
      <c r="I65" s="440"/>
      <c r="J65" s="1"/>
      <c r="K65" s="1"/>
      <c r="L65" s="1"/>
      <c r="M65" s="446"/>
      <c r="N65" s="447"/>
    </row>
    <row r="66" spans="1:14" x14ac:dyDescent="0.25">
      <c r="A66" s="582"/>
      <c r="B66" s="14" t="s">
        <v>198</v>
      </c>
      <c r="C66" s="18" t="str">
        <f ca="1">IF(SUM(EUROCOPA!$T$46:$T$49)=12,EUROCOPA!R48,B66)</f>
        <v>Portugal</v>
      </c>
      <c r="D66" s="598"/>
      <c r="E66" s="1"/>
      <c r="F66" s="1"/>
      <c r="G66" s="1"/>
      <c r="H66" s="1"/>
      <c r="I66" s="440"/>
      <c r="J66" s="1"/>
      <c r="K66" s="1"/>
      <c r="L66" s="1"/>
      <c r="M66" s="446"/>
      <c r="N66" s="447"/>
    </row>
    <row r="67" spans="1:14" x14ac:dyDescent="0.25">
      <c r="A67" s="582"/>
      <c r="B67" s="14" t="s">
        <v>199</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200</v>
      </c>
      <c r="C69" s="400"/>
      <c r="D69" s="598"/>
      <c r="E69" s="1"/>
      <c r="F69" s="1"/>
      <c r="G69" s="1"/>
      <c r="H69" s="1"/>
      <c r="I69" s="440"/>
      <c r="J69" s="1"/>
      <c r="K69" s="1"/>
      <c r="L69" s="1"/>
      <c r="M69" s="446"/>
      <c r="N69" s="447"/>
    </row>
    <row r="70" spans="1:14" ht="15" customHeight="1" x14ac:dyDescent="0.25">
      <c r="A70" s="584" t="s">
        <v>166</v>
      </c>
      <c r="B70" s="14" t="s">
        <v>201</v>
      </c>
      <c r="C70" s="400" t="str">
        <f ca="1">EUROCOPA!I76</f>
        <v>Suiza</v>
      </c>
      <c r="D70" s="598"/>
      <c r="E70" s="1"/>
      <c r="F70" s="1"/>
      <c r="G70" s="1"/>
      <c r="H70" s="1"/>
      <c r="I70" s="440"/>
      <c r="J70" s="1"/>
      <c r="K70" s="1"/>
      <c r="L70" s="1"/>
      <c r="M70" s="446"/>
      <c r="N70" s="447"/>
    </row>
    <row r="71" spans="1:14" ht="15" customHeight="1" x14ac:dyDescent="0.25">
      <c r="A71" s="584"/>
      <c r="B71" s="14" t="s">
        <v>201</v>
      </c>
      <c r="C71" s="400" t="str">
        <f ca="1">EUROCOPA!I77</f>
        <v>Italia</v>
      </c>
      <c r="D71" s="598"/>
      <c r="E71" s="1"/>
      <c r="F71" s="1"/>
      <c r="G71" s="1"/>
      <c r="H71" s="1"/>
      <c r="I71" s="440"/>
      <c r="J71" s="1"/>
      <c r="K71" s="1"/>
      <c r="L71" s="1"/>
      <c r="M71" s="446"/>
      <c r="N71" s="447"/>
    </row>
    <row r="72" spans="1:14" ht="15" customHeight="1" x14ac:dyDescent="0.25">
      <c r="A72" s="584"/>
      <c r="B72" s="14" t="s">
        <v>201</v>
      </c>
      <c r="C72" s="400" t="str">
        <f ca="1">EUROCOPA!I78</f>
        <v>Países Bajos</v>
      </c>
      <c r="D72" s="598"/>
      <c r="E72" s="1"/>
      <c r="F72" s="1"/>
      <c r="G72" s="1"/>
      <c r="H72" s="1"/>
      <c r="I72" s="440"/>
      <c r="J72" s="1"/>
      <c r="K72" s="1"/>
      <c r="L72" s="1"/>
      <c r="M72" s="446"/>
      <c r="N72" s="447"/>
    </row>
    <row r="73" spans="1:14" ht="15" customHeight="1" x14ac:dyDescent="0.25">
      <c r="A73" s="584"/>
      <c r="B73" s="14" t="s">
        <v>201</v>
      </c>
      <c r="C73" s="400" t="str">
        <f ca="1">EUROCOPA!I79</f>
        <v>Bélgica</v>
      </c>
      <c r="D73" s="598"/>
      <c r="E73" s="1"/>
      <c r="F73" s="1"/>
      <c r="G73" s="1"/>
      <c r="H73" s="1"/>
      <c r="I73" s="440"/>
      <c r="J73" s="1"/>
      <c r="K73" s="1"/>
      <c r="L73" s="1"/>
      <c r="M73" s="446"/>
      <c r="N73" s="447"/>
    </row>
    <row r="74" spans="1:14" ht="15" customHeight="1" x14ac:dyDescent="0.25">
      <c r="A74" s="584"/>
      <c r="B74" s="14" t="s">
        <v>201</v>
      </c>
      <c r="C74" s="400" t="str">
        <f ca="1">EUROCOPA!I80</f>
        <v>Croacia</v>
      </c>
      <c r="D74" s="598"/>
      <c r="E74" s="1"/>
      <c r="F74" s="1"/>
      <c r="G74" s="1"/>
      <c r="H74" s="1"/>
      <c r="I74" s="440"/>
      <c r="J74" s="1"/>
      <c r="K74" s="1"/>
      <c r="L74" s="1"/>
      <c r="M74" s="446"/>
      <c r="N74" s="447"/>
    </row>
    <row r="75" spans="1:14" ht="15" customHeight="1" x14ac:dyDescent="0.25">
      <c r="A75" s="584"/>
      <c r="B75" s="14" t="s">
        <v>201</v>
      </c>
      <c r="C75" s="400" t="str">
        <f ca="1">EUROCOPA!I81</f>
        <v>Francia</v>
      </c>
      <c r="D75" s="598"/>
      <c r="E75" s="1"/>
      <c r="F75" s="1"/>
      <c r="G75" s="1"/>
      <c r="H75" s="1"/>
      <c r="I75" s="440"/>
      <c r="J75" s="1"/>
      <c r="K75" s="1"/>
      <c r="L75" s="1"/>
      <c r="M75" s="446"/>
      <c r="N75" s="447"/>
    </row>
    <row r="76" spans="1:14" ht="15" customHeight="1" x14ac:dyDescent="0.25">
      <c r="A76" s="584"/>
      <c r="B76" s="14" t="s">
        <v>201</v>
      </c>
      <c r="C76" s="400" t="str">
        <f ca="1">EUROCOPA!I82</f>
        <v>Inglaterra</v>
      </c>
      <c r="D76" s="598"/>
      <c r="E76" s="1"/>
      <c r="F76" s="1"/>
      <c r="G76" s="1"/>
      <c r="H76" s="1"/>
      <c r="I76" s="440"/>
      <c r="J76" s="1"/>
      <c r="K76" s="1"/>
      <c r="L76" s="1"/>
      <c r="M76" s="446"/>
      <c r="N76" s="447"/>
    </row>
    <row r="77" spans="1:14" ht="15" customHeight="1" x14ac:dyDescent="0.25">
      <c r="A77" s="584"/>
      <c r="B77" s="14" t="s">
        <v>201</v>
      </c>
      <c r="C77" s="400" t="str">
        <f ca="1">EUROCOPA!I83</f>
        <v>España</v>
      </c>
      <c r="D77" s="598"/>
      <c r="E77" s="1"/>
      <c r="F77" s="1"/>
      <c r="G77" s="1"/>
      <c r="H77" s="1"/>
      <c r="I77" s="440"/>
      <c r="J77" s="1"/>
      <c r="K77" s="1"/>
      <c r="L77" s="1"/>
      <c r="M77" s="446"/>
      <c r="N77" s="447"/>
    </row>
    <row r="78" spans="1:14" ht="15" customHeight="1" x14ac:dyDescent="0.25">
      <c r="A78" s="584"/>
      <c r="B78" s="14" t="s">
        <v>201</v>
      </c>
      <c r="C78" s="400" t="str">
        <f ca="1">EUROCOPA!N76</f>
        <v>Rusia</v>
      </c>
      <c r="D78" s="598"/>
      <c r="E78" s="1"/>
      <c r="F78" s="1"/>
      <c r="G78" s="1"/>
      <c r="H78" s="1"/>
      <c r="I78" s="440"/>
      <c r="J78" s="1"/>
      <c r="K78" s="1"/>
      <c r="L78" s="1"/>
      <c r="M78" s="446"/>
      <c r="N78" s="447"/>
    </row>
    <row r="79" spans="1:14" ht="15" customHeight="1" x14ac:dyDescent="0.25">
      <c r="A79" s="584"/>
      <c r="B79" s="14" t="s">
        <v>201</v>
      </c>
      <c r="C79" s="400" t="str">
        <f ca="1">EUROCOPA!N77</f>
        <v>Ucrania</v>
      </c>
      <c r="D79" s="598"/>
      <c r="E79" s="1"/>
      <c r="F79" s="1"/>
      <c r="G79" s="1"/>
      <c r="H79" s="1"/>
      <c r="I79" s="440"/>
      <c r="J79" s="1"/>
      <c r="K79" s="1"/>
      <c r="L79" s="1"/>
      <c r="M79" s="446"/>
      <c r="N79" s="447"/>
    </row>
    <row r="80" spans="1:14" ht="15" customHeight="1" x14ac:dyDescent="0.25">
      <c r="A80" s="584"/>
      <c r="B80" s="14" t="s">
        <v>201</v>
      </c>
      <c r="C80" s="400" t="str">
        <f ca="1">EUROCOPA!N78</f>
        <v>Portugal</v>
      </c>
      <c r="D80" s="598"/>
      <c r="E80" s="1"/>
      <c r="F80" s="1"/>
      <c r="G80" s="1"/>
      <c r="H80" s="1"/>
      <c r="I80" s="440"/>
      <c r="J80" s="1"/>
      <c r="K80" s="1"/>
      <c r="L80" s="1"/>
      <c r="M80" s="446"/>
      <c r="N80" s="447"/>
    </row>
    <row r="81" spans="1:14" ht="15" customHeight="1" x14ac:dyDescent="0.25">
      <c r="A81" s="584"/>
      <c r="B81" s="14" t="s">
        <v>201</v>
      </c>
      <c r="C81" s="400" t="str">
        <f ca="1">EUROCOPA!N79</f>
        <v>Suecia</v>
      </c>
      <c r="D81" s="598"/>
      <c r="E81" s="1"/>
      <c r="F81" s="1"/>
      <c r="G81" s="1"/>
      <c r="H81" s="1"/>
      <c r="I81" s="440"/>
      <c r="J81" s="1"/>
      <c r="K81" s="1"/>
      <c r="L81" s="1"/>
      <c r="M81" s="446"/>
      <c r="N81" s="447"/>
    </row>
    <row r="82" spans="1:14" ht="15" customHeight="1" x14ac:dyDescent="0.25">
      <c r="A82" s="584"/>
      <c r="B82" s="14" t="s">
        <v>201</v>
      </c>
      <c r="C82" s="400" t="str">
        <f ca="1">EUROCOPA!N80</f>
        <v>Polonia</v>
      </c>
      <c r="D82" s="598"/>
      <c r="E82" s="1"/>
      <c r="F82" s="1"/>
      <c r="G82" s="1"/>
      <c r="H82" s="1"/>
      <c r="I82" s="440"/>
      <c r="J82" s="1"/>
      <c r="K82" s="1"/>
      <c r="L82" s="1"/>
      <c r="M82" s="446"/>
      <c r="N82" s="447"/>
    </row>
    <row r="83" spans="1:14" ht="15" customHeight="1" x14ac:dyDescent="0.25">
      <c r="A83" s="584"/>
      <c r="B83" s="14" t="s">
        <v>201</v>
      </c>
      <c r="C83" s="400" t="str">
        <f ca="1">EUROCOPA!N81</f>
        <v>Gales</v>
      </c>
      <c r="D83" s="598"/>
      <c r="E83" s="1"/>
      <c r="F83" s="1"/>
      <c r="G83" s="1"/>
      <c r="H83" s="1"/>
      <c r="I83" s="440"/>
      <c r="J83" s="1"/>
      <c r="K83" s="1"/>
      <c r="L83" s="1"/>
      <c r="M83" s="446"/>
      <c r="N83" s="447"/>
    </row>
    <row r="84" spans="1:14" ht="15" customHeight="1" x14ac:dyDescent="0.25">
      <c r="A84" s="584"/>
      <c r="B84" s="14" t="s">
        <v>201</v>
      </c>
      <c r="C84" s="400" t="str">
        <f ca="1">EUROCOPA!N82</f>
        <v>Alemania</v>
      </c>
      <c r="D84" s="598"/>
      <c r="E84" s="1"/>
      <c r="F84" s="1"/>
      <c r="G84" s="1"/>
      <c r="H84" s="1"/>
      <c r="I84" s="440"/>
      <c r="J84" s="1"/>
      <c r="K84" s="1"/>
      <c r="L84" s="1"/>
      <c r="M84" s="446"/>
      <c r="N84" s="447"/>
    </row>
    <row r="85" spans="1:14" ht="15" customHeight="1" x14ac:dyDescent="0.25">
      <c r="A85" s="584"/>
      <c r="B85" s="14" t="s">
        <v>201</v>
      </c>
      <c r="C85" s="400" t="str">
        <f ca="1">EUROCOPA!N83</f>
        <v>Dinamarca</v>
      </c>
      <c r="D85" s="598"/>
      <c r="E85" s="1"/>
      <c r="F85" s="1"/>
      <c r="G85" s="1"/>
      <c r="H85" s="1"/>
      <c r="I85" s="448"/>
      <c r="J85" s="1"/>
      <c r="K85" s="1"/>
      <c r="L85" s="1"/>
      <c r="M85" s="446"/>
      <c r="N85" s="447"/>
    </row>
    <row r="86" spans="1:14" ht="19.899999999999999" customHeight="1" x14ac:dyDescent="0.25">
      <c r="A86" s="425"/>
      <c r="B86" s="9"/>
      <c r="C86" s="400"/>
      <c r="D86" s="1"/>
      <c r="E86" s="606" t="s">
        <v>849</v>
      </c>
      <c r="F86" s="607"/>
      <c r="G86" s="607"/>
      <c r="H86" s="607"/>
      <c r="I86" s="607"/>
      <c r="J86" s="607"/>
      <c r="K86" s="607"/>
      <c r="L86" s="608"/>
      <c r="M86" s="430"/>
      <c r="N86" s="447"/>
    </row>
    <row r="87" spans="1:14" ht="22.9" customHeight="1" x14ac:dyDescent="0.3">
      <c r="A87" s="425"/>
      <c r="B87" s="15" t="s">
        <v>202</v>
      </c>
      <c r="C87" s="400"/>
      <c r="D87" s="1"/>
      <c r="E87" s="609" t="s">
        <v>858</v>
      </c>
      <c r="F87" s="604"/>
      <c r="G87" s="604"/>
      <c r="H87" s="604"/>
      <c r="I87" s="604"/>
      <c r="J87" s="604"/>
      <c r="K87" s="604"/>
      <c r="L87" s="610"/>
      <c r="M87" s="428"/>
      <c r="N87" s="447"/>
    </row>
    <row r="88" spans="1:14" ht="15" customHeight="1" x14ac:dyDescent="0.25">
      <c r="A88" s="584" t="s">
        <v>166</v>
      </c>
      <c r="B88" s="9" t="str">
        <f ca="1">CONCATENATE(EUROCOPA!I76,"-",EUROCOPA!N76)</f>
        <v>Suiza-Rusia</v>
      </c>
      <c r="C88" s="400" t="str">
        <f ca="1">CONCATENATE(EUROCOPA!I76,"-",EUROCOPA!N76,"· ",IF(EUROCOPA!K76&gt;EUROCOPA!L76,1,IF(EUROCOPA!K76&lt;EUROCOPA!L76,2,IF(AND(EUROCOPA!K76=EUROCOPA!L76,EUROCOPA!K76&lt;&gt;"",EUROCOPA!L76&lt;&gt;""),"X",0))),"|",EUROCOPA!K76,"-",EUROCOPA!L76)</f>
        <v>Suiza-Rusia· 0|-</v>
      </c>
      <c r="D88" s="580" t="s">
        <v>166</v>
      </c>
      <c r="E88" s="599" t="s">
        <v>850</v>
      </c>
      <c r="F88" s="600"/>
      <c r="G88" s="600"/>
      <c r="H88" s="600"/>
      <c r="I88" s="429"/>
      <c r="J88" s="1"/>
      <c r="K88" s="1"/>
      <c r="L88" s="1"/>
      <c r="M88" s="428"/>
      <c r="N88" s="447"/>
    </row>
    <row r="89" spans="1:14" ht="15" customHeight="1" x14ac:dyDescent="0.25">
      <c r="A89" s="584"/>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0|-</v>
      </c>
      <c r="D89" s="580"/>
      <c r="E89" s="595"/>
      <c r="F89" s="596"/>
      <c r="G89" s="596"/>
      <c r="H89" s="596"/>
      <c r="I89" s="429"/>
      <c r="J89" s="1"/>
      <c r="K89" s="1"/>
      <c r="L89" s="1"/>
      <c r="M89" s="428"/>
      <c r="N89" s="447"/>
    </row>
    <row r="90" spans="1:14" ht="15" customHeight="1" x14ac:dyDescent="0.25">
      <c r="A90" s="584"/>
      <c r="B90" s="9" t="str">
        <f ca="1">CONCATENATE(EUROCOPA!I78,"-",EUROCOPA!N78)</f>
        <v>Países Bajos-Portugal</v>
      </c>
      <c r="C90" s="400" t="str">
        <f ca="1">CONCATENATE(EUROCOPA!I78,"-",EUROCOPA!N78,"· ",IF(EUROCOPA!K78&gt;EUROCOPA!L78,1,IF(EUROCOPA!K78&lt;EUROCOPA!L78,2,IF(AND(EUROCOPA!K78=EUROCOPA!L78,EUROCOPA!K78&lt;&gt;"",EUROCOPA!L78&lt;&gt;""),"X",0))),"|",EUROCOPA!K78,"-",EUROCOPA!L78)</f>
        <v>Países Bajos-Portugal· 0|-</v>
      </c>
      <c r="D90" s="580"/>
      <c r="E90" s="595"/>
      <c r="F90" s="596"/>
      <c r="G90" s="596"/>
      <c r="H90" s="596"/>
      <c r="I90" s="429"/>
      <c r="J90" s="1"/>
      <c r="K90" s="1"/>
      <c r="L90" s="1"/>
      <c r="M90" s="428"/>
      <c r="N90" s="447"/>
    </row>
    <row r="91" spans="1:14" ht="15" customHeight="1" x14ac:dyDescent="0.25">
      <c r="A91" s="584"/>
      <c r="B91" s="9" t="str">
        <f ca="1">CONCATENATE(EUROCOPA!I79,"-",EUROCOPA!N79)</f>
        <v>Bélgica-Suecia</v>
      </c>
      <c r="C91" s="400" t="str">
        <f ca="1">CONCATENATE(EUROCOPA!I79,"-",EUROCOPA!N79,"· ",IF(EUROCOPA!K79&gt;EUROCOPA!L79,1,IF(EUROCOPA!K79&lt;EUROCOPA!L79,2,IF(AND(EUROCOPA!K79=EUROCOPA!L79,EUROCOPA!K79&lt;&gt;"",EUROCOPA!L79&lt;&gt;""),"X",0))),"|",EUROCOPA!K79,"-",EUROCOPA!L79)</f>
        <v>Bélgica-Suecia· 0|-</v>
      </c>
      <c r="D91" s="580"/>
      <c r="E91" s="595"/>
      <c r="F91" s="596"/>
      <c r="G91" s="596"/>
      <c r="H91" s="596"/>
      <c r="I91" s="429"/>
      <c r="J91" s="1"/>
      <c r="K91" s="1"/>
      <c r="L91" s="1"/>
      <c r="M91" s="428"/>
      <c r="N91" s="447"/>
    </row>
    <row r="92" spans="1:14" ht="15" customHeight="1" x14ac:dyDescent="0.25">
      <c r="A92" s="584"/>
      <c r="B92" s="9" t="str">
        <f ca="1">CONCATENATE(EUROCOPA!I80,"-",EUROCOPA!N80)</f>
        <v>Croacia-Polonia</v>
      </c>
      <c r="C92" s="400" t="str">
        <f ca="1">CONCATENATE(EUROCOPA!I80,"-",EUROCOPA!N80,"· ",IF(EUROCOPA!K80&gt;EUROCOPA!L80,1,IF(EUROCOPA!K80&lt;EUROCOPA!L80,2,IF(AND(EUROCOPA!K80=EUROCOPA!L80,EUROCOPA!K80&lt;&gt;"",EUROCOPA!L80&lt;&gt;""),"X",0))),"|",EUROCOPA!K80,"-",EUROCOPA!L80)</f>
        <v>Croacia-Polonia· 0|-</v>
      </c>
      <c r="D92" s="580"/>
      <c r="E92" s="1"/>
      <c r="F92" s="1"/>
      <c r="G92" s="1"/>
      <c r="H92" s="1"/>
      <c r="I92" s="429"/>
      <c r="J92" s="1"/>
      <c r="K92" s="1"/>
      <c r="L92" s="1"/>
      <c r="M92" s="428"/>
      <c r="N92" s="447"/>
    </row>
    <row r="93" spans="1:14" ht="15" customHeight="1" x14ac:dyDescent="0.25">
      <c r="A93" s="584"/>
      <c r="B93" s="9" t="str">
        <f ca="1">CONCATENATE(EUROCOPA!I81,"-",EUROCOPA!N81)</f>
        <v>Francia-Gales</v>
      </c>
      <c r="C93" s="400" t="str">
        <f ca="1">CONCATENATE(EUROCOPA!I81,"-",EUROCOPA!N81,"· ",IF(EUROCOPA!K81&gt;EUROCOPA!L81,1,IF(EUROCOPA!K81&lt;EUROCOPA!L81,2,IF(AND(EUROCOPA!K81=EUROCOPA!L81,EUROCOPA!K81&lt;&gt;"",EUROCOPA!L81&lt;&gt;""),"X",0))),"|",EUROCOPA!K81,"-",EUROCOPA!L81)</f>
        <v>Francia-Gales· 0|-</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0|-</v>
      </c>
      <c r="D94" s="580"/>
      <c r="E94" s="1"/>
      <c r="F94" s="1"/>
      <c r="G94" s="1"/>
      <c r="H94" s="1"/>
      <c r="I94" s="429"/>
      <c r="J94" s="1"/>
      <c r="K94" s="1"/>
      <c r="L94" s="1"/>
      <c r="M94" s="428"/>
      <c r="N94" s="447"/>
    </row>
    <row r="95" spans="1:14" ht="15" customHeight="1" x14ac:dyDescent="0.25">
      <c r="A95" s="584"/>
      <c r="B95" s="9" t="str">
        <f ca="1">CONCATENATE(EUROCOPA!I83,"-",EUROCOPA!N83)</f>
        <v>España-Dinamarca</v>
      </c>
      <c r="C95" s="400" t="str">
        <f ca="1">CONCATENATE(EUROCOPA!I83,"-",EUROCOPA!N83,"· ",IF(EUROCOPA!K83&gt;EUROCOPA!L83,1,IF(EUROCOPA!K83&lt;EUROCOPA!L83,2,IF(AND(EUROCOPA!K83=EUROCOPA!L83,EUROCOPA!K83&lt;&gt;"",EUROCOPA!L83&lt;&gt;""),"X",0))),"|",EUROCOPA!K83,"-",EUROCOPA!L83)</f>
        <v>España-Dinamarca· 0|-</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9.149999999999999" customHeight="1" x14ac:dyDescent="0.3">
      <c r="A97" s="424"/>
      <c r="B97" s="15" t="s">
        <v>109</v>
      </c>
      <c r="C97" s="18"/>
      <c r="D97" s="580"/>
      <c r="E97" s="1"/>
      <c r="F97" s="1"/>
      <c r="G97" s="1"/>
      <c r="H97" s="1"/>
      <c r="I97" s="429"/>
      <c r="J97" s="1"/>
      <c r="K97" s="1"/>
      <c r="L97" s="1"/>
      <c r="M97" s="428"/>
      <c r="N97" s="447"/>
    </row>
    <row r="98" spans="1:14" ht="15" customHeight="1" x14ac:dyDescent="0.25">
      <c r="A98" s="584" t="s">
        <v>82</v>
      </c>
      <c r="B98" s="14" t="s">
        <v>110</v>
      </c>
      <c r="C98" s="18" t="str">
        <f>EUROCOPA!I87</f>
        <v>W41</v>
      </c>
      <c r="D98" s="580"/>
      <c r="E98" s="1"/>
      <c r="F98" s="1"/>
      <c r="G98" s="1"/>
      <c r="H98" s="1"/>
      <c r="I98" s="429"/>
      <c r="J98" s="1"/>
      <c r="K98" s="1"/>
      <c r="L98" s="1"/>
      <c r="M98" s="428"/>
      <c r="N98" s="447"/>
    </row>
    <row r="99" spans="1:14" ht="15" customHeight="1" x14ac:dyDescent="0.25">
      <c r="A99" s="584"/>
      <c r="B99" s="14" t="s">
        <v>110</v>
      </c>
      <c r="C99" s="18" t="str">
        <f>EUROCOPA!I88</f>
        <v>W39</v>
      </c>
      <c r="D99" s="580"/>
      <c r="E99" s="1"/>
      <c r="F99" s="1"/>
      <c r="G99" s="1"/>
      <c r="H99" s="1"/>
      <c r="I99" s="429"/>
      <c r="J99" s="1"/>
      <c r="K99" s="1"/>
      <c r="L99" s="1"/>
      <c r="M99" s="428"/>
      <c r="N99" s="447"/>
    </row>
    <row r="100" spans="1:14" ht="15" customHeight="1" x14ac:dyDescent="0.25">
      <c r="A100" s="584"/>
      <c r="B100" s="14" t="s">
        <v>110</v>
      </c>
      <c r="C100" s="18" t="str">
        <f>EUROCOPA!I89</f>
        <v>W40</v>
      </c>
      <c r="D100" s="580"/>
      <c r="E100" s="1"/>
      <c r="F100" s="1"/>
      <c r="G100" s="1"/>
      <c r="H100" s="1"/>
      <c r="I100" s="429"/>
      <c r="J100" s="1"/>
      <c r="K100" s="1"/>
      <c r="L100" s="1"/>
      <c r="M100" s="428"/>
      <c r="N100" s="447"/>
    </row>
    <row r="101" spans="1:14" ht="15" customHeight="1" x14ac:dyDescent="0.25">
      <c r="A101" s="584"/>
      <c r="B101" s="14" t="s">
        <v>110</v>
      </c>
      <c r="C101" s="18" t="str">
        <f>EUROCOPA!I90</f>
        <v>W43</v>
      </c>
      <c r="D101" s="580"/>
      <c r="E101" s="1"/>
      <c r="F101" s="1"/>
      <c r="G101" s="1"/>
      <c r="H101" s="1"/>
      <c r="I101" s="429"/>
      <c r="J101" s="1"/>
      <c r="K101" s="1"/>
      <c r="L101" s="1"/>
      <c r="M101" s="428"/>
      <c r="N101" s="447"/>
    </row>
    <row r="102" spans="1:14" ht="15" customHeight="1" x14ac:dyDescent="0.25">
      <c r="A102" s="584"/>
      <c r="B102" s="14" t="s">
        <v>110</v>
      </c>
      <c r="C102" s="18" t="str">
        <f>EUROCOPA!N87</f>
        <v>W42</v>
      </c>
      <c r="D102" s="580"/>
      <c r="E102" s="1"/>
      <c r="F102" s="1"/>
      <c r="G102" s="1"/>
      <c r="H102" s="1"/>
      <c r="I102" s="429"/>
      <c r="J102" s="1"/>
      <c r="K102" s="1"/>
      <c r="L102" s="1"/>
      <c r="M102" s="428"/>
      <c r="N102" s="447"/>
    </row>
    <row r="103" spans="1:14" ht="15" customHeight="1" x14ac:dyDescent="0.25">
      <c r="A103" s="584"/>
      <c r="B103" s="14" t="s">
        <v>110</v>
      </c>
      <c r="C103" s="18" t="str">
        <f>EUROCOPA!N88</f>
        <v>W37</v>
      </c>
      <c r="D103" s="580"/>
      <c r="E103" s="1"/>
      <c r="F103" s="1"/>
      <c r="G103" s="1"/>
      <c r="H103" s="1"/>
      <c r="I103" s="429"/>
      <c r="J103" s="1"/>
      <c r="K103" s="1"/>
      <c r="L103" s="1"/>
      <c r="M103" s="428"/>
      <c r="N103" s="447"/>
    </row>
    <row r="104" spans="1:14" ht="15" customHeight="1" x14ac:dyDescent="0.25">
      <c r="A104" s="584"/>
      <c r="B104" s="14" t="s">
        <v>110</v>
      </c>
      <c r="C104" s="18" t="str">
        <f>EUROCOPA!N89</f>
        <v>W38</v>
      </c>
      <c r="D104" s="580"/>
      <c r="E104" s="1"/>
      <c r="F104" s="1"/>
      <c r="G104" s="1"/>
      <c r="H104" s="1"/>
      <c r="I104" s="429"/>
      <c r="J104" s="1"/>
      <c r="K104" s="1"/>
      <c r="L104" s="1"/>
      <c r="M104" s="428"/>
      <c r="N104" s="447"/>
    </row>
    <row r="105" spans="1:14" ht="15" customHeight="1" x14ac:dyDescent="0.25">
      <c r="A105" s="584"/>
      <c r="B105" s="14" t="s">
        <v>110</v>
      </c>
      <c r="C105" s="18" t="str">
        <f>EUROCOPA!N90</f>
        <v>W44</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9.149999999999999" customHeight="1" x14ac:dyDescent="0.3">
      <c r="A107" s="424"/>
      <c r="B107" s="15" t="s">
        <v>111</v>
      </c>
      <c r="C107" s="18"/>
      <c r="D107" s="1"/>
      <c r="E107" s="1"/>
      <c r="F107" s="1"/>
      <c r="G107" s="1"/>
      <c r="H107" s="1"/>
      <c r="I107" s="431"/>
      <c r="J107" s="1"/>
      <c r="K107" s="1"/>
      <c r="L107" s="1"/>
      <c r="M107" s="428"/>
      <c r="N107" s="447"/>
    </row>
    <row r="108" spans="1:14" ht="15" customHeight="1" x14ac:dyDescent="0.25">
      <c r="A108" s="584" t="s">
        <v>82</v>
      </c>
      <c r="B108" t="str">
        <f>CONCATENATE(EUROCOPA!I87,"-",EUROCOPA!N87)</f>
        <v>W41-W42</v>
      </c>
      <c r="C108" s="20" t="str">
        <f>CONCATENATE(EUROCOPA!I87,"-",EUROCOPA!N87,"· ",IF(EUROCOPA!K87&gt;EUROCOPA!L87,1,IF(EUROCOPA!K87&lt;EUROCOPA!L87,2,IF(AND(EUROCOPA!K87=EUROCOPA!L87,EUROCOPA!K87&lt;&gt;"",EUROCOPA!L87&lt;&gt;""),"X",0))),"|",EUROCOPA!K87,"-",EUROCOPA!L87)</f>
        <v>W41-W42· 0|-</v>
      </c>
      <c r="D108" s="580" t="s">
        <v>82</v>
      </c>
      <c r="E108" s="595" t="s">
        <v>851</v>
      </c>
      <c r="F108" s="596"/>
      <c r="G108" s="596"/>
      <c r="H108" s="596"/>
      <c r="I108" s="429"/>
      <c r="J108" s="1"/>
      <c r="K108" s="1"/>
      <c r="L108" s="1"/>
      <c r="M108" s="428"/>
      <c r="N108" s="447"/>
    </row>
    <row r="109" spans="1:14" ht="15" customHeight="1" x14ac:dyDescent="0.25">
      <c r="A109" s="588"/>
      <c r="B109" t="str">
        <f>CONCATENATE(EUROCOPA!I88,"-",EUROCOPA!N88)</f>
        <v>W39-W37</v>
      </c>
      <c r="C109" s="20" t="str">
        <f>CONCATENATE(EUROCOPA!I88,"-",EUROCOPA!N88,"· ",IF(EUROCOPA!K88&gt;EUROCOPA!L88,1,IF(EUROCOPA!K88&lt;EUROCOPA!L88,2,IF(AND(EUROCOPA!K88=EUROCOPA!L88,EUROCOPA!K88&lt;&gt;"",EUROCOPA!L88&lt;&gt;""),"X",0))),"|",EUROCOPA!K88,"-",EUROCOPA!L88)</f>
        <v>W39-W37· 0|-</v>
      </c>
      <c r="D109" s="580"/>
      <c r="E109" s="595"/>
      <c r="F109" s="596"/>
      <c r="G109" s="596"/>
      <c r="H109" s="596"/>
      <c r="I109" s="429"/>
      <c r="J109" s="1"/>
      <c r="K109" s="1"/>
      <c r="L109" s="1"/>
      <c r="M109" s="428"/>
      <c r="N109" s="447"/>
    </row>
    <row r="110" spans="1:14" ht="15" customHeight="1" x14ac:dyDescent="0.25">
      <c r="A110" s="588"/>
      <c r="B110" t="str">
        <f>CONCATENATE(EUROCOPA!I89,"-",EUROCOPA!N89)</f>
        <v>W40-W38</v>
      </c>
      <c r="C110" s="20" t="str">
        <f>CONCATENATE(EUROCOPA!I89,"-",EUROCOPA!N89,"· ",IF(EUROCOPA!K89&gt;EUROCOPA!L89,1,IF(EUROCOPA!K89&lt;EUROCOPA!L89,2,IF(AND(EUROCOPA!K89=EUROCOPA!L89,EUROCOPA!K89&lt;&gt;"",EUROCOPA!L89&lt;&gt;""),"X",0))),"|",EUROCOPA!K89,"-",EUROCOPA!L89)</f>
        <v>W40-W38· 0|-</v>
      </c>
      <c r="D110" s="580"/>
      <c r="E110" s="595"/>
      <c r="F110" s="596"/>
      <c r="G110" s="596"/>
      <c r="H110" s="596"/>
      <c r="I110" s="429"/>
      <c r="J110" s="1"/>
      <c r="K110" s="1"/>
      <c r="L110" s="1"/>
      <c r="M110" s="428"/>
      <c r="N110" s="447"/>
    </row>
    <row r="111" spans="1:14" ht="15" customHeight="1" x14ac:dyDescent="0.25">
      <c r="A111" s="588"/>
      <c r="B111" t="str">
        <f>CONCATENATE(EUROCOPA!I90,"-",EUROCOPA!N90)</f>
        <v>W43-W44</v>
      </c>
      <c r="C111" s="20" t="str">
        <f>CONCATENATE(EUROCOPA!I90,"-",EUROCOPA!N90,"· ",IF(EUROCOPA!K90&gt;EUROCOPA!L90,1,IF(EUROCOPA!K90&lt;EUROCOPA!L90,2,IF(AND(EUROCOPA!K90=EUROCOPA!L90,EUROCOPA!K90&lt;&gt;"",EUROCOPA!L90&lt;&gt;""),"X",0))),"|",EUROCOPA!K90,"-",EUROCOPA!L90)</f>
        <v>W43-W44· 0|-</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112</v>
      </c>
      <c r="C113" s="18"/>
      <c r="D113" s="580"/>
      <c r="E113" s="1"/>
      <c r="F113" s="1"/>
      <c r="G113" s="1"/>
      <c r="H113" s="1"/>
      <c r="I113" s="429"/>
      <c r="J113" s="1"/>
      <c r="K113" s="1"/>
      <c r="L113" s="1"/>
      <c r="M113" s="428"/>
      <c r="N113" s="447"/>
    </row>
    <row r="114" spans="1:14" x14ac:dyDescent="0.25">
      <c r="A114" s="584" t="s">
        <v>83</v>
      </c>
      <c r="B114" s="14" t="s">
        <v>113</v>
      </c>
      <c r="C114" s="18" t="str">
        <f>EUROCOPA!I93</f>
        <v>W46</v>
      </c>
      <c r="D114" s="580"/>
      <c r="E114" s="1"/>
      <c r="F114" s="1"/>
      <c r="G114" s="1"/>
      <c r="H114" s="1"/>
      <c r="I114" s="429"/>
      <c r="J114" s="1"/>
      <c r="K114" s="1"/>
      <c r="L114" s="1"/>
      <c r="M114" s="428"/>
      <c r="N114" s="447"/>
    </row>
    <row r="115" spans="1:14" x14ac:dyDescent="0.25">
      <c r="A115" s="588"/>
      <c r="B115" s="14" t="s">
        <v>113</v>
      </c>
      <c r="C115" s="18" t="str">
        <f>EUROCOPA!I94</f>
        <v>W48</v>
      </c>
      <c r="D115" s="580"/>
      <c r="E115" s="1"/>
      <c r="F115" s="1"/>
      <c r="G115" s="1"/>
      <c r="H115" s="1"/>
      <c r="I115" s="429"/>
      <c r="J115" s="1"/>
      <c r="K115" s="1"/>
      <c r="L115" s="1"/>
      <c r="M115" s="428"/>
      <c r="N115" s="447"/>
    </row>
    <row r="116" spans="1:14" x14ac:dyDescent="0.25">
      <c r="A116" s="588"/>
      <c r="B116" s="14" t="s">
        <v>113</v>
      </c>
      <c r="C116" s="18" t="str">
        <f>EUROCOPA!N93</f>
        <v>W45</v>
      </c>
      <c r="D116" s="580"/>
      <c r="E116" s="1"/>
      <c r="F116" s="1"/>
      <c r="G116" s="1"/>
      <c r="H116" s="1"/>
      <c r="I116" s="429"/>
      <c r="J116" s="1"/>
      <c r="K116" s="1"/>
      <c r="L116" s="1"/>
      <c r="M116" s="428"/>
      <c r="N116" s="447"/>
    </row>
    <row r="117" spans="1:14" x14ac:dyDescent="0.25">
      <c r="A117" s="588"/>
      <c r="B117" s="14" t="s">
        <v>113</v>
      </c>
      <c r="C117" s="18" t="str">
        <f>EUROCOPA!N94</f>
        <v>W47</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9.149999999999999" customHeight="1" x14ac:dyDescent="0.3">
      <c r="A119" s="424"/>
      <c r="B119" s="15" t="s">
        <v>114</v>
      </c>
      <c r="C119" s="18"/>
      <c r="D119" s="1"/>
      <c r="E119" s="1"/>
      <c r="F119" s="1"/>
      <c r="G119" s="1"/>
      <c r="H119" s="1"/>
      <c r="I119" s="431"/>
      <c r="J119" s="1"/>
      <c r="K119" s="1"/>
      <c r="L119" s="1"/>
      <c r="M119" s="428"/>
      <c r="N119" s="447"/>
    </row>
    <row r="120" spans="1:14" ht="15" customHeight="1" x14ac:dyDescent="0.25">
      <c r="A120" s="589" t="s">
        <v>83</v>
      </c>
      <c r="B120" t="str">
        <f>CONCATENATE(EUROCOPA!I93,"-",EUROCOPA!N93)</f>
        <v>W46-W45</v>
      </c>
      <c r="C120" s="20" t="str">
        <f>CONCATENATE(EUROCOPA!I93,"-",EUROCOPA!N93,"· ",IF(EUROCOPA!K93&gt;EUROCOPA!L93,1,IF(EUROCOPA!K93&lt;EUROCOPA!L93,2,IF(AND(EUROCOPA!K93=EUROCOPA!L93,EUROCOPA!K93&lt;&gt;"",EUROCOPA!L93&lt;&gt;""),"X",0))),"|",EUROCOPA!K93,"-",EUROCOPA!L93)</f>
        <v>W46-W45· 0|-</v>
      </c>
      <c r="D120" s="580" t="s">
        <v>83</v>
      </c>
      <c r="E120" s="595" t="s">
        <v>868</v>
      </c>
      <c r="F120" s="596"/>
      <c r="G120" s="596"/>
      <c r="H120" s="596"/>
      <c r="I120" s="429"/>
      <c r="J120" s="1"/>
      <c r="K120" s="1"/>
      <c r="L120" s="1"/>
      <c r="M120" s="428"/>
      <c r="N120" s="447"/>
    </row>
    <row r="121" spans="1:14" ht="15" customHeight="1" x14ac:dyDescent="0.25">
      <c r="A121" s="589"/>
      <c r="B121" t="str">
        <f>CONCATENATE(EUROCOPA!I94,"-",EUROCOPA!N94)</f>
        <v>W48-W47</v>
      </c>
      <c r="C121" s="20" t="str">
        <f>CONCATENATE(EUROCOPA!I94,"-",EUROCOPA!N94,"· ",IF(EUROCOPA!K94&gt;EUROCOPA!L94,1,IF(EUROCOPA!K94&lt;EUROCOPA!L94,2,IF(AND(EUROCOPA!K94=EUROCOPA!L94,EUROCOPA!K94&lt;&gt;"",EUROCOPA!L94&lt;&gt;""),"X",0))),"|",EUROCOPA!K94,"-",EUROCOPA!L94)</f>
        <v>W48-W47·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9.149999999999999" customHeight="1" x14ac:dyDescent="0.3">
      <c r="A123" s="424"/>
      <c r="B123" s="15" t="s">
        <v>115</v>
      </c>
      <c r="C123" s="18"/>
      <c r="D123" s="580"/>
      <c r="E123" s="595"/>
      <c r="F123" s="596"/>
      <c r="G123" s="596"/>
      <c r="H123" s="596"/>
      <c r="I123" s="429"/>
      <c r="J123" s="1"/>
      <c r="K123" s="1"/>
      <c r="L123" s="1"/>
      <c r="M123" s="428"/>
      <c r="N123" s="447"/>
    </row>
    <row r="124" spans="1:14" ht="22.15" customHeight="1" x14ac:dyDescent="0.25">
      <c r="A124" s="577" t="s">
        <v>4</v>
      </c>
      <c r="B124" s="14" t="s">
        <v>116</v>
      </c>
      <c r="C124" s="400" t="str">
        <f>EUROCOPA!I97</f>
        <v>W49</v>
      </c>
      <c r="D124" s="580"/>
      <c r="E124" s="1"/>
      <c r="F124" s="1"/>
      <c r="G124" s="1"/>
      <c r="H124" s="1"/>
      <c r="I124" s="429"/>
      <c r="J124" s="1"/>
      <c r="K124" s="1"/>
      <c r="L124" s="1"/>
      <c r="M124" s="428"/>
      <c r="N124" s="447"/>
    </row>
    <row r="125" spans="1:14" ht="15" customHeight="1" x14ac:dyDescent="0.25">
      <c r="A125" s="577"/>
      <c r="B125" s="14" t="s">
        <v>116</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117</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869</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9.149999999999999" customHeight="1" x14ac:dyDescent="0.3">
      <c r="A130" s="424"/>
      <c r="B130" s="484" t="s">
        <v>39</v>
      </c>
      <c r="C130" s="482"/>
      <c r="D130" s="593"/>
      <c r="E130" s="595"/>
      <c r="F130" s="596"/>
      <c r="G130" s="596"/>
      <c r="H130" s="596"/>
      <c r="I130" s="440"/>
      <c r="J130" s="1"/>
      <c r="K130" s="1"/>
      <c r="L130" s="1"/>
      <c r="M130" s="428"/>
      <c r="N130" s="447"/>
    </row>
    <row r="131" spans="1:14" ht="19.149999999999999"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6.149999999999999"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9.149999999999999" customHeight="1" x14ac:dyDescent="0.25">
      <c r="A133" s="427"/>
      <c r="B133" s="485" t="str">
        <f>EUROCOPA!E104</f>
        <v>Goleador del torneo</v>
      </c>
      <c r="C133" s="400" t="str">
        <f>EUROCOPA!I104</f>
        <v>Escribe un jugador</v>
      </c>
      <c r="D133" s="427"/>
      <c r="E133" s="605" t="s">
        <v>859</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7109375" defaultRowHeight="15" x14ac:dyDescent="0.25"/>
  <cols>
    <col min="1" max="1" width="13.140625" style="458" bestFit="1" customWidth="1"/>
    <col min="2" max="2" width="10.7109375" style="458"/>
    <col min="3" max="3" width="12.42578125" style="458" customWidth="1"/>
    <col min="4" max="16384" width="10.7109375" style="458"/>
  </cols>
  <sheetData>
    <row r="3" spans="1:15" x14ac:dyDescent="0.25">
      <c r="A3" s="456" t="s">
        <v>88</v>
      </c>
      <c r="F3" s="458" t="s">
        <v>204</v>
      </c>
      <c r="G3" s="458" t="s">
        <v>205</v>
      </c>
      <c r="J3" s="456"/>
      <c r="K3" s="456"/>
      <c r="L3" s="456">
        <v>1</v>
      </c>
      <c r="M3" s="461"/>
      <c r="N3" s="456"/>
      <c r="O3" s="456"/>
    </row>
    <row r="4" spans="1:15" x14ac:dyDescent="0.25">
      <c r="A4" s="462">
        <v>44358.875</v>
      </c>
      <c r="C4" s="458" t="s">
        <v>206</v>
      </c>
      <c r="F4" s="458" t="s">
        <v>217</v>
      </c>
      <c r="G4" s="458">
        <v>0</v>
      </c>
      <c r="J4" s="456" t="s">
        <v>87</v>
      </c>
      <c r="K4" s="456">
        <v>1</v>
      </c>
      <c r="L4" s="459" t="s">
        <v>134</v>
      </c>
      <c r="M4" s="456">
        <v>1</v>
      </c>
      <c r="N4" s="463">
        <v>0</v>
      </c>
      <c r="O4" s="458">
        <v>0</v>
      </c>
    </row>
    <row r="5" spans="1:15" x14ac:dyDescent="0.25">
      <c r="A5" s="462">
        <v>44359.625</v>
      </c>
      <c r="C5" s="458" t="s">
        <v>207</v>
      </c>
      <c r="F5" s="458" t="s">
        <v>218</v>
      </c>
      <c r="G5" s="458">
        <v>2</v>
      </c>
      <c r="J5" s="456"/>
      <c r="K5" s="456">
        <v>2</v>
      </c>
      <c r="L5" s="459" t="s">
        <v>142</v>
      </c>
      <c r="M5" s="456">
        <v>2</v>
      </c>
      <c r="N5" s="463">
        <v>0</v>
      </c>
      <c r="O5" s="458">
        <v>0</v>
      </c>
    </row>
    <row r="6" spans="1:15" x14ac:dyDescent="0.25">
      <c r="A6" s="462">
        <v>44363.75</v>
      </c>
      <c r="C6" s="458" t="s">
        <v>207</v>
      </c>
      <c r="F6" s="458" t="s">
        <v>208</v>
      </c>
      <c r="G6" s="458">
        <v>1</v>
      </c>
      <c r="J6" s="456"/>
      <c r="K6" s="456">
        <v>3</v>
      </c>
      <c r="L6" s="459" t="s">
        <v>226</v>
      </c>
      <c r="M6" s="456">
        <v>3</v>
      </c>
      <c r="N6" s="463">
        <v>0</v>
      </c>
      <c r="O6" s="458">
        <v>0</v>
      </c>
    </row>
    <row r="7" spans="1:15" x14ac:dyDescent="0.25">
      <c r="A7" s="462">
        <v>44363.875</v>
      </c>
      <c r="C7" s="458" t="s">
        <v>206</v>
      </c>
      <c r="F7" s="458" t="s">
        <v>209</v>
      </c>
      <c r="G7" s="458">
        <v>0</v>
      </c>
      <c r="J7" s="456"/>
      <c r="K7" s="456">
        <v>4</v>
      </c>
      <c r="L7" s="459" t="s">
        <v>137</v>
      </c>
      <c r="M7" s="456">
        <v>4</v>
      </c>
      <c r="N7" s="463">
        <v>0</v>
      </c>
      <c r="O7" s="458">
        <v>0</v>
      </c>
    </row>
    <row r="8" spans="1:15" x14ac:dyDescent="0.25">
      <c r="A8" s="462">
        <v>44367.75</v>
      </c>
      <c r="C8" s="458" t="s">
        <v>206</v>
      </c>
      <c r="F8" s="458" t="s">
        <v>210</v>
      </c>
      <c r="G8" s="458">
        <v>0</v>
      </c>
      <c r="J8" s="456"/>
      <c r="K8" s="456">
        <v>5</v>
      </c>
      <c r="L8" s="459" t="s">
        <v>810</v>
      </c>
      <c r="M8" s="456">
        <v>5</v>
      </c>
      <c r="N8" s="463">
        <v>0</v>
      </c>
      <c r="O8" s="458">
        <v>0</v>
      </c>
    </row>
    <row r="9" spans="1:15" x14ac:dyDescent="0.25">
      <c r="A9" s="462">
        <v>44367.75</v>
      </c>
      <c r="C9" s="458" t="s">
        <v>207</v>
      </c>
      <c r="F9" s="458" t="s">
        <v>211</v>
      </c>
      <c r="G9" s="458">
        <v>1</v>
      </c>
      <c r="J9" s="456"/>
      <c r="K9" s="456">
        <v>6</v>
      </c>
      <c r="L9" s="459" t="s">
        <v>862</v>
      </c>
      <c r="M9" s="456">
        <v>6</v>
      </c>
      <c r="N9" s="463">
        <v>4.1666666666666664E-2</v>
      </c>
      <c r="O9" s="458">
        <v>-1</v>
      </c>
    </row>
    <row r="10" spans="1:15" x14ac:dyDescent="0.25">
      <c r="F10" s="458" t="s">
        <v>212</v>
      </c>
      <c r="G10" s="458">
        <v>-1</v>
      </c>
      <c r="J10" s="456"/>
      <c r="K10" s="456">
        <v>7</v>
      </c>
      <c r="L10" s="459" t="s">
        <v>132</v>
      </c>
      <c r="M10" s="456">
        <v>7</v>
      </c>
      <c r="N10" s="463">
        <v>0</v>
      </c>
      <c r="O10" s="458">
        <v>0</v>
      </c>
    </row>
    <row r="11" spans="1:15" x14ac:dyDescent="0.25">
      <c r="A11" s="464" t="s">
        <v>89</v>
      </c>
      <c r="F11" s="458" t="s">
        <v>213</v>
      </c>
      <c r="G11" s="458">
        <v>-1</v>
      </c>
      <c r="J11" s="456"/>
      <c r="K11" s="456">
        <v>8</v>
      </c>
      <c r="L11" s="459" t="s">
        <v>86</v>
      </c>
      <c r="M11" s="456">
        <v>8</v>
      </c>
      <c r="N11" s="463">
        <v>0</v>
      </c>
      <c r="O11" s="458">
        <v>0</v>
      </c>
    </row>
    <row r="12" spans="1:15" x14ac:dyDescent="0.25">
      <c r="A12" s="462">
        <v>44359.75</v>
      </c>
      <c r="C12" s="458" t="s">
        <v>209</v>
      </c>
      <c r="F12" s="458" t="s">
        <v>214</v>
      </c>
      <c r="G12" s="458">
        <v>0</v>
      </c>
      <c r="J12" s="456"/>
      <c r="K12" s="456">
        <v>9</v>
      </c>
      <c r="L12" s="459" t="s">
        <v>811</v>
      </c>
      <c r="M12" s="456">
        <v>9</v>
      </c>
      <c r="N12" s="463">
        <v>4.1666666666666664E-2</v>
      </c>
      <c r="O12" s="458">
        <v>1</v>
      </c>
    </row>
    <row r="13" spans="1:15" x14ac:dyDescent="0.25">
      <c r="A13" s="462">
        <v>44359.875</v>
      </c>
      <c r="C13" s="458" t="s">
        <v>208</v>
      </c>
      <c r="F13" s="458" t="s">
        <v>215</v>
      </c>
      <c r="G13" s="458">
        <v>-1</v>
      </c>
      <c r="J13" s="465"/>
      <c r="K13" s="456">
        <v>10</v>
      </c>
      <c r="L13" s="459" t="s">
        <v>128</v>
      </c>
      <c r="M13" s="456">
        <v>10</v>
      </c>
      <c r="N13" s="463">
        <v>0</v>
      </c>
      <c r="O13" s="458">
        <v>0</v>
      </c>
    </row>
    <row r="14" spans="1:15" x14ac:dyDescent="0.25">
      <c r="A14" s="462">
        <v>44363.625</v>
      </c>
      <c r="C14" s="458" t="s">
        <v>208</v>
      </c>
      <c r="F14" s="458" t="s">
        <v>216</v>
      </c>
      <c r="G14" s="458">
        <v>0</v>
      </c>
      <c r="J14" s="456"/>
      <c r="K14" s="456">
        <v>11</v>
      </c>
      <c r="L14" s="459" t="s">
        <v>130</v>
      </c>
      <c r="M14" s="456">
        <v>11</v>
      </c>
      <c r="N14" s="463">
        <v>4.1666666666666664E-2</v>
      </c>
      <c r="O14" s="458">
        <v>-1</v>
      </c>
    </row>
    <row r="15" spans="1:15" x14ac:dyDescent="0.25">
      <c r="A15" s="462">
        <v>44364.75</v>
      </c>
      <c r="C15" s="458" t="s">
        <v>209</v>
      </c>
      <c r="F15" s="458" t="s">
        <v>219</v>
      </c>
      <c r="G15" s="458">
        <v>0</v>
      </c>
      <c r="J15" s="456"/>
      <c r="K15" s="456">
        <v>12</v>
      </c>
      <c r="L15" s="459" t="s">
        <v>250</v>
      </c>
      <c r="M15" s="456">
        <v>12</v>
      </c>
      <c r="N15" s="463">
        <v>0</v>
      </c>
      <c r="O15" s="458">
        <v>0</v>
      </c>
    </row>
    <row r="16" spans="1:15" x14ac:dyDescent="0.25">
      <c r="A16" s="462">
        <v>44368.875</v>
      </c>
      <c r="C16" s="458" t="s">
        <v>208</v>
      </c>
      <c r="K16" s="456">
        <v>13</v>
      </c>
      <c r="L16" s="459" t="s">
        <v>131</v>
      </c>
      <c r="M16" s="456">
        <v>13</v>
      </c>
      <c r="N16" s="463">
        <v>4.1666666666666664E-2</v>
      </c>
      <c r="O16" s="458">
        <v>-1</v>
      </c>
    </row>
    <row r="17" spans="1:15" x14ac:dyDescent="0.25">
      <c r="A17" s="462">
        <v>44368.875</v>
      </c>
      <c r="C17" s="458" t="s">
        <v>209</v>
      </c>
      <c r="K17" s="456">
        <v>14</v>
      </c>
      <c r="L17" s="459" t="s">
        <v>139</v>
      </c>
      <c r="M17" s="456">
        <v>14</v>
      </c>
      <c r="N17" s="463">
        <v>0</v>
      </c>
      <c r="O17" s="458">
        <v>0</v>
      </c>
    </row>
    <row r="18" spans="1:15" x14ac:dyDescent="0.25">
      <c r="K18" s="456">
        <v>15</v>
      </c>
      <c r="L18" s="459" t="s">
        <v>861</v>
      </c>
      <c r="M18" s="456">
        <v>15</v>
      </c>
      <c r="N18" s="463">
        <v>0</v>
      </c>
      <c r="O18" s="458">
        <v>0</v>
      </c>
    </row>
    <row r="19" spans="1:15" x14ac:dyDescent="0.25">
      <c r="A19" s="460" t="s">
        <v>10</v>
      </c>
      <c r="K19" s="456">
        <v>16</v>
      </c>
      <c r="L19" s="459" t="s">
        <v>821</v>
      </c>
      <c r="M19" s="456">
        <v>16</v>
      </c>
      <c r="N19" s="463">
        <v>0</v>
      </c>
      <c r="O19" s="458">
        <v>0</v>
      </c>
    </row>
    <row r="20" spans="1:15" x14ac:dyDescent="0.25">
      <c r="A20" s="462">
        <v>44360.75</v>
      </c>
      <c r="C20" s="458" t="s">
        <v>211</v>
      </c>
      <c r="K20" s="456">
        <v>17</v>
      </c>
      <c r="L20" s="459" t="s">
        <v>135</v>
      </c>
      <c r="M20" s="456">
        <v>17</v>
      </c>
      <c r="N20" s="463">
        <v>0</v>
      </c>
      <c r="O20" s="458">
        <v>0</v>
      </c>
    </row>
    <row r="21" spans="1:15" x14ac:dyDescent="0.25">
      <c r="A21" s="462">
        <v>44360.875</v>
      </c>
      <c r="C21" s="458" t="s">
        <v>210</v>
      </c>
      <c r="K21" s="456">
        <v>18</v>
      </c>
      <c r="L21" s="459" t="s">
        <v>141</v>
      </c>
      <c r="M21" s="456">
        <v>18</v>
      </c>
      <c r="N21" s="463">
        <v>4.1666666666666664E-2</v>
      </c>
      <c r="O21" s="458">
        <v>-1</v>
      </c>
    </row>
    <row r="22" spans="1:15" x14ac:dyDescent="0.25">
      <c r="A22" s="462">
        <v>44364.625</v>
      </c>
      <c r="C22" s="458" t="s">
        <v>211</v>
      </c>
      <c r="K22" s="456">
        <v>19</v>
      </c>
      <c r="L22" s="459" t="s">
        <v>827</v>
      </c>
      <c r="M22" s="456">
        <v>19</v>
      </c>
      <c r="N22" s="463">
        <v>0</v>
      </c>
      <c r="O22" s="458">
        <v>0</v>
      </c>
    </row>
    <row r="23" spans="1:15" x14ac:dyDescent="0.25">
      <c r="A23" s="462">
        <v>44364.875</v>
      </c>
      <c r="C23" s="458" t="s">
        <v>210</v>
      </c>
      <c r="K23" s="456">
        <v>20</v>
      </c>
      <c r="L23" s="459" t="s">
        <v>133</v>
      </c>
      <c r="M23" s="456">
        <v>20</v>
      </c>
      <c r="N23" s="463">
        <v>8.3333333333333329E-2</v>
      </c>
      <c r="O23" s="458">
        <v>1</v>
      </c>
    </row>
    <row r="24" spans="1:15" x14ac:dyDescent="0.25">
      <c r="A24" s="462">
        <v>44368.75</v>
      </c>
      <c r="C24" s="458" t="s">
        <v>211</v>
      </c>
      <c r="K24" s="456">
        <v>21</v>
      </c>
      <c r="L24" s="459" t="s">
        <v>140</v>
      </c>
      <c r="M24" s="456">
        <v>21</v>
      </c>
      <c r="N24" s="463">
        <v>0</v>
      </c>
      <c r="O24" s="458">
        <v>0</v>
      </c>
    </row>
    <row r="25" spans="1:15" x14ac:dyDescent="0.25">
      <c r="A25" s="462">
        <v>44368.75</v>
      </c>
      <c r="C25" s="458" t="s">
        <v>210</v>
      </c>
      <c r="K25" s="456">
        <v>22</v>
      </c>
      <c r="L25" s="459" t="s">
        <v>129</v>
      </c>
      <c r="M25" s="456">
        <v>22</v>
      </c>
      <c r="N25" s="463">
        <v>0</v>
      </c>
      <c r="O25" s="458">
        <v>0</v>
      </c>
    </row>
    <row r="26" spans="1:15" x14ac:dyDescent="0.25">
      <c r="K26" s="456">
        <v>23</v>
      </c>
      <c r="L26" s="459" t="s">
        <v>870</v>
      </c>
      <c r="M26" s="456">
        <v>23</v>
      </c>
      <c r="N26" s="463">
        <v>8.3333333333333329E-2</v>
      </c>
      <c r="O26" s="458">
        <v>1</v>
      </c>
    </row>
    <row r="27" spans="1:15" x14ac:dyDescent="0.25">
      <c r="A27" s="460" t="s">
        <v>143</v>
      </c>
      <c r="K27" s="456">
        <v>24</v>
      </c>
      <c r="L27" s="459" t="s">
        <v>136</v>
      </c>
      <c r="M27" s="456">
        <v>24</v>
      </c>
      <c r="N27" s="463">
        <v>4.1666666666666664E-2</v>
      </c>
      <c r="O27" s="458">
        <v>1</v>
      </c>
    </row>
    <row r="28" spans="1:15" x14ac:dyDescent="0.25">
      <c r="A28" s="462">
        <v>44360.625</v>
      </c>
      <c r="C28" s="458" t="s">
        <v>212</v>
      </c>
    </row>
    <row r="29" spans="1:15" x14ac:dyDescent="0.25">
      <c r="A29" s="462">
        <v>44361.625</v>
      </c>
      <c r="C29" s="458" t="s">
        <v>213</v>
      </c>
    </row>
    <row r="30" spans="1:15" x14ac:dyDescent="0.25">
      <c r="A30" s="462">
        <v>44365.75</v>
      </c>
      <c r="C30" s="458" t="s">
        <v>213</v>
      </c>
    </row>
    <row r="31" spans="1:15" x14ac:dyDescent="0.25">
      <c r="A31" s="462">
        <v>44365.875</v>
      </c>
      <c r="C31" s="458" t="s">
        <v>212</v>
      </c>
    </row>
    <row r="32" spans="1:15" x14ac:dyDescent="0.25">
      <c r="A32" s="462">
        <v>44369.875</v>
      </c>
      <c r="C32" s="458" t="s">
        <v>212</v>
      </c>
    </row>
    <row r="33" spans="1:3" x14ac:dyDescent="0.25">
      <c r="A33" s="462">
        <v>44369.875</v>
      </c>
      <c r="C33" s="458" t="s">
        <v>212</v>
      </c>
    </row>
    <row r="35" spans="1:3" x14ac:dyDescent="0.25">
      <c r="A35" s="460" t="s">
        <v>144</v>
      </c>
    </row>
    <row r="36" spans="1:3" x14ac:dyDescent="0.25">
      <c r="A36" s="462">
        <v>44361.75</v>
      </c>
      <c r="C36" s="458" t="s">
        <v>215</v>
      </c>
    </row>
    <row r="37" spans="1:3" x14ac:dyDescent="0.25">
      <c r="A37" s="462">
        <v>44361.875</v>
      </c>
      <c r="C37" s="458" t="s">
        <v>214</v>
      </c>
    </row>
    <row r="38" spans="1:3" x14ac:dyDescent="0.25">
      <c r="A38" s="462">
        <v>44365.625</v>
      </c>
      <c r="C38" s="458" t="s">
        <v>215</v>
      </c>
    </row>
    <row r="39" spans="1:3" x14ac:dyDescent="0.25">
      <c r="A39" s="462">
        <v>44366.875</v>
      </c>
      <c r="C39" s="458" t="s">
        <v>214</v>
      </c>
    </row>
    <row r="40" spans="1:3" x14ac:dyDescent="0.25">
      <c r="A40" s="462">
        <v>44370.75</v>
      </c>
      <c r="C40" s="458" t="s">
        <v>215</v>
      </c>
    </row>
    <row r="41" spans="1:3" x14ac:dyDescent="0.25">
      <c r="A41" s="462">
        <v>44370.75</v>
      </c>
      <c r="C41" s="458" t="s">
        <v>214</v>
      </c>
    </row>
    <row r="43" spans="1:3" x14ac:dyDescent="0.25">
      <c r="A43" s="460" t="s">
        <v>9</v>
      </c>
    </row>
    <row r="44" spans="1:3" x14ac:dyDescent="0.25">
      <c r="A44" s="462">
        <v>44362.75</v>
      </c>
      <c r="C44" s="458" t="s">
        <v>219</v>
      </c>
    </row>
    <row r="45" spans="1:3" x14ac:dyDescent="0.25">
      <c r="A45" s="462">
        <v>44362.875</v>
      </c>
      <c r="C45" s="458" t="s">
        <v>216</v>
      </c>
    </row>
    <row r="46" spans="1:3" x14ac:dyDescent="0.25">
      <c r="A46" s="462">
        <v>44366.625</v>
      </c>
      <c r="C46" s="458" t="s">
        <v>219</v>
      </c>
    </row>
    <row r="47" spans="1:3" x14ac:dyDescent="0.25">
      <c r="A47" s="462">
        <v>44366.75</v>
      </c>
      <c r="C47" s="458" t="s">
        <v>216</v>
      </c>
    </row>
    <row r="48" spans="1:3" x14ac:dyDescent="0.25">
      <c r="A48" s="462">
        <v>44370.875</v>
      </c>
      <c r="C48" s="458" t="s">
        <v>216</v>
      </c>
    </row>
    <row r="49" spans="1:3" x14ac:dyDescent="0.25">
      <c r="A49" s="462">
        <v>44370.875</v>
      </c>
      <c r="C49" s="458" t="s">
        <v>219</v>
      </c>
    </row>
    <row r="65" spans="1:3" x14ac:dyDescent="0.25">
      <c r="A65" s="466" t="s">
        <v>187</v>
      </c>
    </row>
    <row r="66" spans="1:3" x14ac:dyDescent="0.25">
      <c r="A66" s="467">
        <v>44373.75</v>
      </c>
      <c r="C66" s="458" t="s">
        <v>210</v>
      </c>
    </row>
    <row r="67" spans="1:3" x14ac:dyDescent="0.25">
      <c r="A67" s="462">
        <v>44373.875</v>
      </c>
      <c r="C67" s="458" t="s">
        <v>212</v>
      </c>
    </row>
    <row r="68" spans="1:3" x14ac:dyDescent="0.25">
      <c r="A68" s="462">
        <v>44374.75</v>
      </c>
      <c r="C68" s="458" t="s">
        <v>219</v>
      </c>
    </row>
    <row r="69" spans="1:3" x14ac:dyDescent="0.25">
      <c r="A69" s="462">
        <v>44374.875</v>
      </c>
      <c r="C69" s="458" t="s">
        <v>214</v>
      </c>
    </row>
    <row r="70" spans="1:3" x14ac:dyDescent="0.25">
      <c r="A70" s="467">
        <v>44375.75</v>
      </c>
      <c r="C70" s="458" t="s">
        <v>221</v>
      </c>
    </row>
    <row r="71" spans="1:3" x14ac:dyDescent="0.25">
      <c r="A71" s="462">
        <v>44375.875</v>
      </c>
      <c r="C71" s="458" t="s">
        <v>220</v>
      </c>
    </row>
    <row r="72" spans="1:3" x14ac:dyDescent="0.25">
      <c r="A72" s="462">
        <v>44376.75</v>
      </c>
      <c r="C72" s="458" t="s">
        <v>215</v>
      </c>
    </row>
    <row r="73" spans="1:3" x14ac:dyDescent="0.25">
      <c r="A73" s="462">
        <v>44376.875</v>
      </c>
      <c r="C73" s="458" t="s">
        <v>213</v>
      </c>
    </row>
    <row r="77" spans="1:3" x14ac:dyDescent="0.25">
      <c r="A77" s="466" t="s">
        <v>186</v>
      </c>
    </row>
    <row r="78" spans="1:3" x14ac:dyDescent="0.25">
      <c r="A78" s="467">
        <v>44379.75</v>
      </c>
      <c r="C78" s="458" t="s">
        <v>222</v>
      </c>
    </row>
    <row r="79" spans="1:3" x14ac:dyDescent="0.25">
      <c r="A79" s="467">
        <v>44379.875</v>
      </c>
      <c r="C79" s="458" t="s">
        <v>216</v>
      </c>
    </row>
    <row r="80" spans="1:3" x14ac:dyDescent="0.25">
      <c r="A80" s="462">
        <v>44380.75</v>
      </c>
      <c r="C80" s="458" t="s">
        <v>218</v>
      </c>
    </row>
    <row r="81" spans="1:3" x14ac:dyDescent="0.25">
      <c r="A81" s="462">
        <v>44380.875</v>
      </c>
      <c r="C81" s="458" t="s">
        <v>217</v>
      </c>
    </row>
    <row r="83" spans="1:3" x14ac:dyDescent="0.25">
      <c r="A83" s="468" t="s">
        <v>90</v>
      </c>
    </row>
    <row r="84" spans="1:3" x14ac:dyDescent="0.25">
      <c r="A84" s="467">
        <v>44383.875</v>
      </c>
      <c r="C84" s="458" t="s">
        <v>212</v>
      </c>
    </row>
    <row r="85" spans="1:3" x14ac:dyDescent="0.25">
      <c r="A85" s="467">
        <v>44384.875</v>
      </c>
      <c r="C85" s="458" t="s">
        <v>212</v>
      </c>
    </row>
    <row r="87" spans="1:3" x14ac:dyDescent="0.25">
      <c r="A87" s="469" t="s">
        <v>4</v>
      </c>
    </row>
    <row r="88" spans="1:3" x14ac:dyDescent="0.25">
      <c r="A88" s="467">
        <v>44388.875</v>
      </c>
      <c r="C88" s="458" t="s">
        <v>212</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7109375" style="457" bestFit="1" customWidth="1"/>
    <col min="2" max="2" width="16.7109375" style="457" customWidth="1"/>
    <col min="3" max="3" width="11.42578125" style="457" customWidth="1"/>
    <col min="4" max="4" width="8.71093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76</v>
      </c>
      <c r="B1" s="470" t="s">
        <v>77</v>
      </c>
      <c r="C1" s="470" t="s">
        <v>124</v>
      </c>
      <c r="D1" s="470" t="s">
        <v>15</v>
      </c>
      <c r="F1" s="457" t="s">
        <v>80</v>
      </c>
      <c r="H1" s="470"/>
      <c r="I1" s="470"/>
      <c r="K1" s="457" t="s">
        <v>274</v>
      </c>
    </row>
    <row r="2" spans="1:18 8826:8826" ht="15" customHeight="1" x14ac:dyDescent="0.25">
      <c r="A2" s="471">
        <v>1</v>
      </c>
      <c r="B2" s="472" t="str">
        <f>VLOOKUP(Tabla3[[#This Row],[OK]],$G$2:$H$25,2,0)</f>
        <v>Turquia</v>
      </c>
      <c r="C2" s="472" t="s">
        <v>0</v>
      </c>
      <c r="D2" s="472">
        <v>1</v>
      </c>
      <c r="F2" s="457" t="s">
        <v>0</v>
      </c>
      <c r="G2" s="457">
        <v>1</v>
      </c>
      <c r="H2" s="457" t="s">
        <v>138</v>
      </c>
      <c r="K2" s="212" t="s">
        <v>129</v>
      </c>
      <c r="L2" s="212"/>
      <c r="MAL2" s="457" t="s">
        <v>19</v>
      </c>
    </row>
    <row r="3" spans="1:18 8826:8826" ht="15" customHeight="1" x14ac:dyDescent="0.25">
      <c r="A3" s="471">
        <v>2</v>
      </c>
      <c r="B3" s="472" t="str">
        <f>VLOOKUP(Tabla3[[#This Row],[OK]],$G$2:$H$25,2,0)</f>
        <v>Italia</v>
      </c>
      <c r="C3" s="472" t="s">
        <v>0</v>
      </c>
      <c r="D3" s="472">
        <v>2</v>
      </c>
      <c r="F3" s="457" t="s">
        <v>1</v>
      </c>
      <c r="G3" s="457">
        <v>2</v>
      </c>
      <c r="H3" s="457" t="s">
        <v>139</v>
      </c>
      <c r="K3" s="212" t="s">
        <v>223</v>
      </c>
      <c r="L3" s="212"/>
    </row>
    <row r="4" spans="1:18 8826:8826" ht="15" customHeight="1" x14ac:dyDescent="0.25">
      <c r="A4" s="471">
        <v>3</v>
      </c>
      <c r="B4" s="472" t="str">
        <f>VLOOKUP(Tabla3[[#This Row],[OK]],$G$2:$H$25,2,0)</f>
        <v>Gales</v>
      </c>
      <c r="C4" s="472" t="s">
        <v>0</v>
      </c>
      <c r="D4" s="472">
        <v>3</v>
      </c>
      <c r="F4" s="457" t="s">
        <v>2</v>
      </c>
      <c r="G4" s="457">
        <v>3</v>
      </c>
      <c r="H4" s="457" t="s">
        <v>130</v>
      </c>
      <c r="K4" s="212" t="s">
        <v>224</v>
      </c>
      <c r="L4" s="212"/>
    </row>
    <row r="5" spans="1:18 8826:8826" ht="15" customHeight="1" x14ac:dyDescent="0.25">
      <c r="A5" s="471">
        <v>4</v>
      </c>
      <c r="B5" s="472" t="str">
        <f>VLOOKUP(Tabla3[[#This Row],[OK]],$G$2:$H$25,2,0)</f>
        <v>Suiza</v>
      </c>
      <c r="C5" s="472" t="s">
        <v>0</v>
      </c>
      <c r="D5" s="472">
        <v>4</v>
      </c>
      <c r="F5" s="457" t="s">
        <v>127</v>
      </c>
      <c r="G5" s="457">
        <v>4</v>
      </c>
      <c r="H5" s="457" t="s">
        <v>129</v>
      </c>
      <c r="K5" s="212" t="s">
        <v>225</v>
      </c>
      <c r="L5" s="212"/>
    </row>
    <row r="6" spans="1:18 8826:8826" ht="15" customHeight="1" x14ac:dyDescent="0.25">
      <c r="A6" s="471">
        <v>5</v>
      </c>
      <c r="B6" s="472" t="str">
        <f>VLOOKUP(Tabla3[[#This Row],[OK]],$G$2:$H$25,2,0)</f>
        <v>Dinamarca</v>
      </c>
      <c r="C6" s="472" t="s">
        <v>1</v>
      </c>
      <c r="D6" s="472">
        <v>5</v>
      </c>
      <c r="F6" s="457" t="s">
        <v>3</v>
      </c>
      <c r="G6" s="457">
        <v>5</v>
      </c>
      <c r="H6" s="457" t="s">
        <v>810</v>
      </c>
      <c r="K6" s="212" t="s">
        <v>226</v>
      </c>
      <c r="L6" s="212"/>
    </row>
    <row r="7" spans="1:18 8826:8826" ht="15" customHeight="1" x14ac:dyDescent="0.25">
      <c r="A7" s="471">
        <v>6</v>
      </c>
      <c r="B7" s="472" t="str">
        <f>VLOOKUP(Tabla3[[#This Row],[OK]],$G$2:$H$25,2,0)</f>
        <v>Finlandia</v>
      </c>
      <c r="C7" s="472" t="s">
        <v>1</v>
      </c>
      <c r="D7" s="472">
        <v>6</v>
      </c>
      <c r="F7" s="457" t="s">
        <v>4</v>
      </c>
      <c r="G7" s="457">
        <v>6</v>
      </c>
      <c r="H7" s="457" t="s">
        <v>811</v>
      </c>
      <c r="K7" s="212" t="s">
        <v>227</v>
      </c>
      <c r="L7" s="212"/>
    </row>
    <row r="8" spans="1:18 8826:8826" ht="15" customHeight="1" x14ac:dyDescent="0.25">
      <c r="A8" s="471">
        <v>7</v>
      </c>
      <c r="B8" s="472" t="str">
        <f>VLOOKUP(Tabla3[[#This Row],[OK]],$G$2:$H$25,2,0)</f>
        <v>Bélgica</v>
      </c>
      <c r="C8" s="472" t="s">
        <v>1</v>
      </c>
      <c r="D8" s="472">
        <v>7</v>
      </c>
      <c r="G8" s="457">
        <v>7</v>
      </c>
      <c r="H8" s="457" t="s">
        <v>226</v>
      </c>
      <c r="K8" s="212" t="s">
        <v>228</v>
      </c>
      <c r="L8" s="212"/>
    </row>
    <row r="9" spans="1:18 8826:8826" ht="15" customHeight="1" x14ac:dyDescent="0.25">
      <c r="A9" s="471">
        <v>8</v>
      </c>
      <c r="B9" s="472" t="str">
        <f>VLOOKUP(Tabla3[[#This Row],[OK]],$G$2:$H$25,2,0)</f>
        <v>Rusia</v>
      </c>
      <c r="C9" s="472" t="s">
        <v>1</v>
      </c>
      <c r="D9" s="472">
        <v>8</v>
      </c>
      <c r="G9" s="457">
        <v>8</v>
      </c>
      <c r="H9" s="457" t="s">
        <v>133</v>
      </c>
      <c r="K9" s="212" t="s">
        <v>229</v>
      </c>
      <c r="L9" s="212"/>
    </row>
    <row r="10" spans="1:18 8826:8826" ht="15" customHeight="1" x14ac:dyDescent="0.25">
      <c r="A10" s="471">
        <v>9</v>
      </c>
      <c r="B10" s="472" t="str">
        <f>VLOOKUP(Tabla3[[#This Row],[OK]],$G$2:$H$25,2,0)</f>
        <v>Países Bajos</v>
      </c>
      <c r="C10" s="472" t="s">
        <v>2</v>
      </c>
      <c r="D10" s="472">
        <v>9</v>
      </c>
      <c r="G10" s="457">
        <v>9</v>
      </c>
      <c r="H10" s="457" t="s">
        <v>829</v>
      </c>
      <c r="K10" s="212" t="s">
        <v>230</v>
      </c>
      <c r="L10" s="212"/>
    </row>
    <row r="11" spans="1:18 8826:8826" ht="15" customHeight="1" x14ac:dyDescent="0.25">
      <c r="A11" s="471">
        <v>10</v>
      </c>
      <c r="B11" s="472" t="str">
        <f>VLOOKUP(Tabla3[[#This Row],[OK]],$G$2:$H$25,2,0)</f>
        <v>Ucrania</v>
      </c>
      <c r="C11" s="472" t="s">
        <v>2</v>
      </c>
      <c r="D11" s="472">
        <v>10</v>
      </c>
      <c r="G11" s="457">
        <v>10</v>
      </c>
      <c r="H11" s="457" t="s">
        <v>136</v>
      </c>
      <c r="K11" s="212" t="s">
        <v>231</v>
      </c>
      <c r="L11" s="212"/>
    </row>
    <row r="12" spans="1:18 8826:8826" ht="15" customHeight="1" x14ac:dyDescent="0.25">
      <c r="A12" s="471">
        <v>11</v>
      </c>
      <c r="B12" s="472" t="str">
        <f>VLOOKUP(Tabla3[[#This Row],[OK]],$G$2:$H$25,2,0)</f>
        <v>Austria</v>
      </c>
      <c r="C12" s="472" t="s">
        <v>2</v>
      </c>
      <c r="D12" s="472">
        <v>11</v>
      </c>
      <c r="G12" s="457">
        <v>11</v>
      </c>
      <c r="H12" s="457" t="s">
        <v>142</v>
      </c>
      <c r="K12" s="212" t="s">
        <v>134</v>
      </c>
      <c r="L12" s="212"/>
    </row>
    <row r="13" spans="1:18 8826:8826" ht="15" customHeight="1" x14ac:dyDescent="0.25">
      <c r="A13" s="471">
        <v>12</v>
      </c>
      <c r="B13" s="472" t="str">
        <f>VLOOKUP(Tabla3[[#This Row],[OK]],$G$2:$H$25,2,0)</f>
        <v>Macedonia del Norte</v>
      </c>
      <c r="C13" s="472" t="s">
        <v>2</v>
      </c>
      <c r="D13" s="472">
        <v>12</v>
      </c>
      <c r="G13" s="457">
        <v>12</v>
      </c>
      <c r="H13" s="457" t="s">
        <v>861</v>
      </c>
      <c r="K13" s="212" t="s">
        <v>232</v>
      </c>
      <c r="L13" s="212"/>
    </row>
    <row r="14" spans="1:18 8826:8826" ht="15" customHeight="1" x14ac:dyDescent="0.25">
      <c r="A14" s="471">
        <v>13</v>
      </c>
      <c r="B14" s="472" t="str">
        <f>VLOOKUP(Tabla3[[#This Row],[OK]],$G$2:$H$25,2,0)</f>
        <v>Inglaterra</v>
      </c>
      <c r="C14" s="472" t="s">
        <v>127</v>
      </c>
      <c r="D14" s="472">
        <v>13</v>
      </c>
      <c r="G14" s="457">
        <v>13</v>
      </c>
      <c r="H14" s="457" t="s">
        <v>131</v>
      </c>
      <c r="K14" s="212" t="s">
        <v>233</v>
      </c>
      <c r="L14" s="212"/>
    </row>
    <row r="15" spans="1:18 8826:8826" ht="15" customHeight="1" x14ac:dyDescent="0.25">
      <c r="A15" s="471">
        <v>14</v>
      </c>
      <c r="B15" s="472" t="str">
        <f>VLOOKUP(Tabla3[[#This Row],[OK]],$G$2:$H$25,2,0)</f>
        <v>Croacia</v>
      </c>
      <c r="C15" s="472" t="s">
        <v>127</v>
      </c>
      <c r="D15" s="472">
        <v>14</v>
      </c>
      <c r="G15" s="457">
        <v>14</v>
      </c>
      <c r="H15" s="457" t="s">
        <v>137</v>
      </c>
      <c r="K15" s="212" t="s">
        <v>234</v>
      </c>
      <c r="L15" s="212"/>
      <c r="N15" s="473"/>
      <c r="O15" s="473"/>
      <c r="P15" s="473"/>
      <c r="Q15" s="473"/>
      <c r="R15" s="473"/>
    </row>
    <row r="16" spans="1:18 8826:8826" ht="15" customHeight="1" x14ac:dyDescent="0.25">
      <c r="A16" s="471">
        <v>15</v>
      </c>
      <c r="B16" s="472" t="str">
        <f>VLOOKUP(Tabla3[[#This Row],[OK]],$G$2:$H$25,2,0)</f>
        <v>Escocia</v>
      </c>
      <c r="C16" s="472" t="s">
        <v>127</v>
      </c>
      <c r="D16" s="472">
        <v>15</v>
      </c>
      <c r="G16" s="457">
        <v>15</v>
      </c>
      <c r="H16" s="457" t="s">
        <v>862</v>
      </c>
      <c r="K16" s="212" t="s">
        <v>235</v>
      </c>
      <c r="L16" s="212"/>
    </row>
    <row r="17" spans="1:331 8826:8826" ht="15" customHeight="1" x14ac:dyDescent="0.25">
      <c r="A17" s="471">
        <v>16</v>
      </c>
      <c r="B17" s="472" t="str">
        <f>VLOOKUP(Tabla3[[#This Row],[OK]],$G$2:$H$25,2,0)</f>
        <v>República Checa</v>
      </c>
      <c r="C17" s="472" t="s">
        <v>127</v>
      </c>
      <c r="D17" s="472">
        <v>16</v>
      </c>
      <c r="G17" s="457">
        <v>16</v>
      </c>
      <c r="H17" s="457" t="s">
        <v>827</v>
      </c>
      <c r="K17" s="212" t="s">
        <v>236</v>
      </c>
      <c r="L17" s="212"/>
    </row>
    <row r="18" spans="1:331 8826:8826" ht="15" customHeight="1" x14ac:dyDescent="0.25">
      <c r="A18" s="471">
        <v>17</v>
      </c>
      <c r="B18" s="472" t="str">
        <f>VLOOKUP(Tabla3[[#This Row],[OK]],$G$2:$H$25,2,0)</f>
        <v>España</v>
      </c>
      <c r="C18" s="472" t="s">
        <v>3</v>
      </c>
      <c r="D18" s="472">
        <v>17</v>
      </c>
      <c r="G18" s="457">
        <v>17</v>
      </c>
      <c r="H18" s="457" t="s">
        <v>86</v>
      </c>
      <c r="K18" s="212" t="s">
        <v>237</v>
      </c>
      <c r="L18" s="212"/>
    </row>
    <row r="19" spans="1:331 8826:8826" ht="15" customHeight="1" x14ac:dyDescent="0.25">
      <c r="A19" s="471">
        <v>18</v>
      </c>
      <c r="B19" s="472" t="str">
        <f>VLOOKUP(Tabla3[[#This Row],[OK]],$G$2:$H$25,2,0)</f>
        <v>Suecia</v>
      </c>
      <c r="C19" s="472" t="s">
        <v>3</v>
      </c>
      <c r="D19" s="472">
        <v>18</v>
      </c>
      <c r="G19" s="457">
        <v>18</v>
      </c>
      <c r="H19" s="457" t="s">
        <v>140</v>
      </c>
      <c r="K19" s="212" t="s">
        <v>238</v>
      </c>
      <c r="L19" s="212"/>
    </row>
    <row r="20" spans="1:331 8826:8826" ht="15" customHeight="1" x14ac:dyDescent="0.25">
      <c r="A20" s="471">
        <v>19</v>
      </c>
      <c r="B20" s="472" t="str">
        <f>VLOOKUP(Tabla3[[#This Row],[OK]],$G$2:$H$25,2,0)</f>
        <v>Polonia</v>
      </c>
      <c r="C20" s="472" t="s">
        <v>3</v>
      </c>
      <c r="D20" s="472">
        <v>19</v>
      </c>
      <c r="G20" s="457">
        <v>19</v>
      </c>
      <c r="H20" s="457" t="s">
        <v>135</v>
      </c>
      <c r="K20" s="212" t="s">
        <v>239</v>
      </c>
      <c r="L20" s="212"/>
    </row>
    <row r="21" spans="1:331 8826:8826" ht="15" customHeight="1" x14ac:dyDescent="0.25">
      <c r="A21" s="471">
        <v>20</v>
      </c>
      <c r="B21" s="472" t="str">
        <f>VLOOKUP(Tabla3[[#This Row],[OK]],$G$2:$H$25,2,0)</f>
        <v>Eslovaquia</v>
      </c>
      <c r="C21" s="472" t="s">
        <v>3</v>
      </c>
      <c r="D21" s="472">
        <v>20</v>
      </c>
      <c r="G21" s="457">
        <v>20</v>
      </c>
      <c r="H21" s="457" t="s">
        <v>132</v>
      </c>
      <c r="K21" s="212" t="s">
        <v>240</v>
      </c>
      <c r="L21" s="212"/>
    </row>
    <row r="22" spans="1:331 8826:8826" ht="15" customHeight="1" x14ac:dyDescent="0.25">
      <c r="A22" s="471">
        <v>21</v>
      </c>
      <c r="B22" s="472" t="str">
        <f>VLOOKUP(Tabla3[[#This Row],[OK]],$G$2:$H$25,2,0)</f>
        <v>Hungría</v>
      </c>
      <c r="C22" s="472" t="s">
        <v>4</v>
      </c>
      <c r="D22" s="472">
        <v>21</v>
      </c>
      <c r="G22" s="457">
        <v>21</v>
      </c>
      <c r="H22" s="457" t="s">
        <v>250</v>
      </c>
      <c r="K22" s="212" t="s">
        <v>132</v>
      </c>
      <c r="L22" s="212"/>
    </row>
    <row r="23" spans="1:331 8826:8826" ht="15" customHeight="1" x14ac:dyDescent="0.25">
      <c r="A23" s="471">
        <v>22</v>
      </c>
      <c r="B23" s="472" t="str">
        <f>VLOOKUP(Tabla3[[#This Row],[OK]],$G$2:$H$25,2,0)</f>
        <v>Portugal</v>
      </c>
      <c r="C23" s="472" t="s">
        <v>4</v>
      </c>
      <c r="D23" s="472">
        <v>22</v>
      </c>
      <c r="G23" s="457">
        <v>22</v>
      </c>
      <c r="H23" s="457" t="s">
        <v>141</v>
      </c>
      <c r="K23" s="212" t="s">
        <v>241</v>
      </c>
      <c r="L23" s="212"/>
    </row>
    <row r="24" spans="1:331 8826:8826" ht="15" customHeight="1" x14ac:dyDescent="0.25">
      <c r="A24" s="471">
        <v>23</v>
      </c>
      <c r="B24" s="472" t="str">
        <f>VLOOKUP(Tabla3[[#This Row],[OK]],$G$2:$H$25,2,0)</f>
        <v>Francia</v>
      </c>
      <c r="C24" s="472" t="s">
        <v>4</v>
      </c>
      <c r="D24" s="472">
        <v>23</v>
      </c>
      <c r="G24" s="457">
        <v>23</v>
      </c>
      <c r="H24" s="457" t="s">
        <v>128</v>
      </c>
      <c r="K24" s="212" t="s">
        <v>242</v>
      </c>
      <c r="L24" s="212"/>
    </row>
    <row r="25" spans="1:331 8826:8826" ht="15" customHeight="1" x14ac:dyDescent="0.25">
      <c r="A25" s="471">
        <v>24</v>
      </c>
      <c r="B25" s="472" t="str">
        <f>VLOOKUP(Tabla3[[#This Row],[OK]],$G$2:$H$25,2,0)</f>
        <v>Alemania</v>
      </c>
      <c r="C25" s="472" t="s">
        <v>4</v>
      </c>
      <c r="D25" s="472">
        <v>24</v>
      </c>
      <c r="G25" s="457">
        <v>24</v>
      </c>
      <c r="H25" s="457" t="s">
        <v>134</v>
      </c>
      <c r="K25" s="212" t="s">
        <v>243</v>
      </c>
      <c r="L25" s="212"/>
    </row>
    <row r="26" spans="1:331 8826:8826" ht="15" customHeight="1" x14ac:dyDescent="0.25">
      <c r="K26" s="212" t="s">
        <v>244</v>
      </c>
      <c r="L26" s="212"/>
    </row>
    <row r="27" spans="1:331 8826:8826" ht="15" customHeight="1" x14ac:dyDescent="0.25">
      <c r="K27" s="212" t="s">
        <v>245</v>
      </c>
      <c r="L27" s="212"/>
    </row>
    <row r="28" spans="1:331 8826:8826" ht="15" customHeight="1" x14ac:dyDescent="0.25">
      <c r="K28" s="212" t="s">
        <v>246</v>
      </c>
      <c r="L28" s="212"/>
      <c r="LS28" s="457" t="s">
        <v>19</v>
      </c>
      <c r="MAL28" s="457" t="s">
        <v>19</v>
      </c>
    </row>
    <row r="29" spans="1:331 8826:8826" ht="15" customHeight="1" x14ac:dyDescent="0.25">
      <c r="B29" s="457" t="s">
        <v>169</v>
      </c>
      <c r="C29" s="457">
        <v>1</v>
      </c>
      <c r="K29" s="212" t="s">
        <v>247</v>
      </c>
      <c r="L29" s="212"/>
    </row>
    <row r="30" spans="1:331 8826:8826" ht="15" customHeight="1" x14ac:dyDescent="0.25">
      <c r="B30" s="457" t="s">
        <v>170</v>
      </c>
      <c r="C30" s="457">
        <v>2</v>
      </c>
      <c r="K30" s="212" t="s">
        <v>248</v>
      </c>
      <c r="L30" s="212"/>
    </row>
    <row r="31" spans="1:331 8826:8826" ht="15" customHeight="1" x14ac:dyDescent="0.25">
      <c r="B31" s="457" t="s">
        <v>171</v>
      </c>
      <c r="C31" s="457">
        <v>3</v>
      </c>
      <c r="K31" s="212" t="s">
        <v>249</v>
      </c>
      <c r="L31" s="212"/>
    </row>
    <row r="32" spans="1:331 8826:8826" ht="15" customHeight="1" x14ac:dyDescent="0.25">
      <c r="B32" s="457" t="s">
        <v>172</v>
      </c>
      <c r="C32" s="457">
        <v>4</v>
      </c>
      <c r="K32" s="212" t="s">
        <v>250</v>
      </c>
      <c r="L32" s="212"/>
    </row>
    <row r="33" spans="2:12" ht="15" customHeight="1" x14ac:dyDescent="0.25">
      <c r="B33" s="457" t="s">
        <v>173</v>
      </c>
      <c r="C33" s="457">
        <v>5</v>
      </c>
      <c r="K33" s="212" t="s">
        <v>251</v>
      </c>
      <c r="L33" s="212"/>
    </row>
    <row r="34" spans="2:12" ht="15" customHeight="1" x14ac:dyDescent="0.25">
      <c r="B34" s="457" t="s">
        <v>174</v>
      </c>
      <c r="C34" s="457">
        <v>6</v>
      </c>
      <c r="K34" s="212" t="s">
        <v>252</v>
      </c>
      <c r="L34" s="212"/>
    </row>
    <row r="35" spans="2:12" ht="15" customHeight="1" x14ac:dyDescent="0.25">
      <c r="K35" s="212" t="s">
        <v>253</v>
      </c>
      <c r="L35" s="212"/>
    </row>
    <row r="36" spans="2:12" ht="15" customHeight="1" x14ac:dyDescent="0.25">
      <c r="K36" s="212" t="s">
        <v>254</v>
      </c>
      <c r="L36" s="212"/>
    </row>
    <row r="37" spans="2:12" ht="15" customHeight="1" x14ac:dyDescent="0.25">
      <c r="K37" s="212" t="s">
        <v>255</v>
      </c>
      <c r="L37" s="212"/>
    </row>
    <row r="38" spans="2:12" ht="15" customHeight="1" x14ac:dyDescent="0.25">
      <c r="K38" s="212" t="s">
        <v>256</v>
      </c>
      <c r="L38" s="212"/>
    </row>
    <row r="39" spans="2:12" ht="15" customHeight="1" x14ac:dyDescent="0.25">
      <c r="K39" s="212" t="s">
        <v>257</v>
      </c>
      <c r="L39" s="212"/>
    </row>
    <row r="40" spans="2:12" ht="15" customHeight="1" x14ac:dyDescent="0.25">
      <c r="K40" s="212" t="s">
        <v>258</v>
      </c>
      <c r="L40" s="212"/>
    </row>
    <row r="41" spans="2:12" ht="15" customHeight="1" x14ac:dyDescent="0.25">
      <c r="K41" s="212" t="s">
        <v>259</v>
      </c>
      <c r="L41" s="212"/>
    </row>
    <row r="42" spans="2:12" ht="15" customHeight="1" x14ac:dyDescent="0.25">
      <c r="K42" s="212" t="s">
        <v>861</v>
      </c>
      <c r="L42" s="212"/>
    </row>
    <row r="43" spans="2:12" ht="15" customHeight="1" x14ac:dyDescent="0.25">
      <c r="K43" s="212" t="s">
        <v>260</v>
      </c>
      <c r="L43" s="212"/>
    </row>
    <row r="44" spans="2:12" ht="15" customHeight="1" x14ac:dyDescent="0.25">
      <c r="K44" s="212" t="s">
        <v>261</v>
      </c>
      <c r="L44" s="212"/>
    </row>
    <row r="45" spans="2:12" ht="15" customHeight="1" x14ac:dyDescent="0.25">
      <c r="K45" s="212" t="s">
        <v>262</v>
      </c>
      <c r="L45" s="212"/>
    </row>
    <row r="46" spans="2:12" ht="15" customHeight="1" x14ac:dyDescent="0.25">
      <c r="K46" s="212" t="s">
        <v>263</v>
      </c>
      <c r="L46" s="212"/>
    </row>
    <row r="47" spans="2:12" ht="15" customHeight="1" x14ac:dyDescent="0.25">
      <c r="K47" s="212" t="s">
        <v>264</v>
      </c>
      <c r="L47" s="212"/>
    </row>
    <row r="48" spans="2:12" ht="15" customHeight="1" x14ac:dyDescent="0.25">
      <c r="K48" s="212" t="s">
        <v>265</v>
      </c>
      <c r="L48" s="212"/>
    </row>
    <row r="49" spans="11:12" ht="15" customHeight="1" x14ac:dyDescent="0.25">
      <c r="K49" s="212" t="s">
        <v>266</v>
      </c>
      <c r="L49" s="212"/>
    </row>
    <row r="50" spans="11:12" ht="15" customHeight="1" x14ac:dyDescent="0.25">
      <c r="K50" s="212" t="s">
        <v>267</v>
      </c>
      <c r="L50" s="212"/>
    </row>
    <row r="51" spans="11:12" ht="15" customHeight="1" x14ac:dyDescent="0.25">
      <c r="K51" s="212" t="s">
        <v>268</v>
      </c>
      <c r="L51" s="212"/>
    </row>
    <row r="52" spans="11:12" ht="15" customHeight="1" x14ac:dyDescent="0.25">
      <c r="K52" s="212" t="s">
        <v>269</v>
      </c>
      <c r="L52" s="212"/>
    </row>
    <row r="53" spans="11:12" ht="15" customHeight="1" x14ac:dyDescent="0.25">
      <c r="K53" s="212" t="s">
        <v>270</v>
      </c>
      <c r="L53" s="212"/>
    </row>
    <row r="54" spans="11:12" ht="15" customHeight="1" x14ac:dyDescent="0.25">
      <c r="K54" s="212" t="s">
        <v>271</v>
      </c>
      <c r="L54" s="212"/>
    </row>
    <row r="55" spans="11:12" ht="15" customHeight="1" x14ac:dyDescent="0.25">
      <c r="K55" s="212" t="s">
        <v>272</v>
      </c>
      <c r="L55" s="212"/>
    </row>
    <row r="56" spans="11:12" ht="15" customHeight="1" x14ac:dyDescent="0.25">
      <c r="K56" s="212" t="s">
        <v>273</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7109375" defaultRowHeight="15" x14ac:dyDescent="0.25"/>
  <cols>
    <col min="1" max="1" width="6" style="405" customWidth="1"/>
    <col min="2" max="2" width="7.42578125" style="405" customWidth="1"/>
    <col min="3" max="6" width="10.7109375" style="405"/>
    <col min="7" max="7" width="39.7109375" style="405" customWidth="1"/>
    <col min="8" max="16384" width="10.7109375" style="405"/>
  </cols>
  <sheetData>
    <row r="1" spans="1:14" x14ac:dyDescent="0.25">
      <c r="A1" s="403"/>
      <c r="B1" s="403"/>
      <c r="C1" s="404"/>
      <c r="D1" s="404"/>
      <c r="E1" s="404"/>
      <c r="F1" s="404"/>
      <c r="G1" s="404"/>
    </row>
    <row r="2" spans="1:14" x14ac:dyDescent="0.25">
      <c r="A2" s="403"/>
      <c r="B2" s="406" t="s">
        <v>69</v>
      </c>
      <c r="C2" s="407"/>
      <c r="D2" s="407"/>
      <c r="E2" s="407"/>
      <c r="F2" s="407"/>
      <c r="G2" s="407"/>
    </row>
    <row r="3" spans="1:14" x14ac:dyDescent="0.25">
      <c r="A3" s="403"/>
      <c r="B3" s="611" t="s">
        <v>125</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70</v>
      </c>
      <c r="C14" s="7" t="s">
        <v>71</v>
      </c>
      <c r="D14" s="410"/>
      <c r="E14" s="410"/>
      <c r="F14" s="408"/>
      <c r="G14" s="408"/>
    </row>
    <row r="15" spans="1:14" x14ac:dyDescent="0.25">
      <c r="A15" s="403"/>
      <c r="B15" s="455" t="s">
        <v>877</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Marvin Giovanni Charuc Juarez</cp:lastModifiedBy>
  <cp:lastPrinted>2018-12-06T18:06:35Z</cp:lastPrinted>
  <dcterms:created xsi:type="dcterms:W3CDTF">2015-10-31T09:41:54Z</dcterms:created>
  <dcterms:modified xsi:type="dcterms:W3CDTF">2021-06-11T14:26:52Z</dcterms:modified>
</cp:coreProperties>
</file>